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\národní házená\turnaje\2022\"/>
    </mc:Choice>
  </mc:AlternateContent>
  <xr:revisionPtr revIDLastSave="0" documentId="8_{B102351A-0456-4B25-A669-0803425394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losování a tab.st.př" sheetId="1" r:id="rId1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1" l="1"/>
  <c r="W30" i="1"/>
  <c r="U30" i="1"/>
  <c r="S30" i="1"/>
  <c r="Q30" i="1"/>
  <c r="O30" i="1"/>
  <c r="M30" i="1"/>
  <c r="AA29" i="1"/>
  <c r="Y29" i="1"/>
  <c r="S29" i="1"/>
  <c r="O29" i="1"/>
  <c r="AF29" i="1" s="1"/>
  <c r="M29" i="1"/>
  <c r="AA28" i="1"/>
  <c r="Y28" i="1"/>
  <c r="U28" i="1"/>
  <c r="W28" i="1"/>
  <c r="O28" i="1"/>
  <c r="M28" i="1"/>
  <c r="G17" i="1"/>
  <c r="AA27" i="1"/>
  <c r="Y27" i="1"/>
  <c r="W27" i="1"/>
  <c r="U27" i="1"/>
  <c r="S27" i="1"/>
  <c r="Q27" i="1"/>
  <c r="G20" i="1"/>
  <c r="F20" i="1"/>
  <c r="G14" i="1"/>
  <c r="F14" i="1"/>
  <c r="G11" i="1"/>
  <c r="F8" i="1"/>
  <c r="G5" i="1"/>
  <c r="F5" i="1"/>
  <c r="Y26" i="1"/>
  <c r="U26" i="1"/>
  <c r="Q26" i="1"/>
  <c r="M26" i="1"/>
  <c r="L30" i="1"/>
  <c r="L29" i="1"/>
  <c r="L28" i="1"/>
  <c r="L27" i="1"/>
  <c r="AB30" i="1"/>
  <c r="X29" i="1"/>
  <c r="T28" i="1"/>
  <c r="P27" i="1"/>
  <c r="F17" i="1"/>
  <c r="F11" i="1"/>
  <c r="G8" i="1"/>
  <c r="F13" i="1"/>
  <c r="AB28" i="1" l="1"/>
  <c r="T30" i="1"/>
  <c r="AD28" i="1"/>
  <c r="T29" i="1"/>
  <c r="AD29" i="1"/>
  <c r="AG29" i="1" s="1"/>
  <c r="X30" i="1"/>
  <c r="AD30" i="1"/>
  <c r="AF30" i="1"/>
  <c r="AB29" i="1"/>
  <c r="AF28" i="1"/>
  <c r="X28" i="1"/>
  <c r="AB27" i="1"/>
  <c r="AD27" i="1"/>
  <c r="X27" i="1"/>
  <c r="T27" i="1"/>
  <c r="AF27" i="1"/>
  <c r="AC27" i="1"/>
  <c r="P28" i="1"/>
  <c r="AC28" i="1"/>
  <c r="P29" i="1"/>
  <c r="AC29" i="1"/>
  <c r="P30" i="1"/>
  <c r="AC30" i="1"/>
  <c r="Y16" i="1"/>
  <c r="W15" i="1"/>
  <c r="M2" i="1"/>
  <c r="Q2" i="1"/>
  <c r="U2" i="1"/>
  <c r="Y2" i="1"/>
  <c r="E3" i="1"/>
  <c r="F3" i="1"/>
  <c r="G3" i="1"/>
  <c r="L3" i="1"/>
  <c r="P3" i="1"/>
  <c r="Q3" i="1"/>
  <c r="S3" i="1"/>
  <c r="U3" i="1"/>
  <c r="W3" i="1"/>
  <c r="Y3" i="1"/>
  <c r="AA3" i="1"/>
  <c r="E4" i="1"/>
  <c r="F4" i="1"/>
  <c r="G4" i="1"/>
  <c r="L4" i="1"/>
  <c r="M4" i="1"/>
  <c r="O4" i="1"/>
  <c r="T4" i="1"/>
  <c r="U4" i="1"/>
  <c r="W4" i="1"/>
  <c r="Y4" i="1"/>
  <c r="AA4" i="1"/>
  <c r="F6" i="1"/>
  <c r="G6" i="1"/>
  <c r="L5" i="1"/>
  <c r="M5" i="1"/>
  <c r="O5" i="1"/>
  <c r="Q5" i="1"/>
  <c r="S5" i="1"/>
  <c r="X5" i="1"/>
  <c r="Y5" i="1"/>
  <c r="AA5" i="1"/>
  <c r="F7" i="1"/>
  <c r="G7" i="1"/>
  <c r="L6" i="1"/>
  <c r="M6" i="1"/>
  <c r="O6" i="1"/>
  <c r="Q6" i="1"/>
  <c r="S6" i="1"/>
  <c r="U6" i="1"/>
  <c r="W6" i="1"/>
  <c r="AB6" i="1"/>
  <c r="F9" i="1"/>
  <c r="G9" i="1"/>
  <c r="F10" i="1"/>
  <c r="G10" i="1"/>
  <c r="M8" i="1"/>
  <c r="Q8" i="1"/>
  <c r="U8" i="1"/>
  <c r="Y8" i="1"/>
  <c r="F12" i="1"/>
  <c r="G12" i="1"/>
  <c r="L9" i="1"/>
  <c r="P9" i="1"/>
  <c r="Q9" i="1"/>
  <c r="S9" i="1"/>
  <c r="U9" i="1"/>
  <c r="W9" i="1"/>
  <c r="Y9" i="1"/>
  <c r="AA9" i="1"/>
  <c r="G13" i="1"/>
  <c r="L10" i="1"/>
  <c r="M10" i="1"/>
  <c r="O10" i="1"/>
  <c r="T10" i="1"/>
  <c r="U10" i="1"/>
  <c r="W10" i="1"/>
  <c r="Y10" i="1"/>
  <c r="AA10" i="1"/>
  <c r="F15" i="1"/>
  <c r="G15" i="1"/>
  <c r="L11" i="1"/>
  <c r="M11" i="1"/>
  <c r="O11" i="1"/>
  <c r="Q11" i="1"/>
  <c r="S11" i="1"/>
  <c r="X11" i="1"/>
  <c r="Y11" i="1"/>
  <c r="AA11" i="1"/>
  <c r="F16" i="1"/>
  <c r="G16" i="1"/>
  <c r="L12" i="1"/>
  <c r="M12" i="1"/>
  <c r="O12" i="1"/>
  <c r="Q12" i="1"/>
  <c r="S12" i="1"/>
  <c r="U12" i="1"/>
  <c r="W12" i="1"/>
  <c r="AB12" i="1"/>
  <c r="F18" i="1"/>
  <c r="G18" i="1"/>
  <c r="F19" i="1"/>
  <c r="G19" i="1"/>
  <c r="P15" i="1"/>
  <c r="Q15" i="1"/>
  <c r="S15" i="1"/>
  <c r="U15" i="1"/>
  <c r="M16" i="1"/>
  <c r="O16" i="1"/>
  <c r="T16" i="1"/>
  <c r="AA16" i="1"/>
  <c r="M17" i="1"/>
  <c r="O17" i="1"/>
  <c r="X17" i="1"/>
  <c r="Y17" i="1"/>
  <c r="AA17" i="1"/>
  <c r="Q18" i="1"/>
  <c r="S18" i="1"/>
  <c r="U18" i="1"/>
  <c r="W18" i="1"/>
  <c r="AB18" i="1"/>
  <c r="P21" i="1"/>
  <c r="Q21" i="1"/>
  <c r="S21" i="1"/>
  <c r="Y21" i="1"/>
  <c r="AA21" i="1"/>
  <c r="M22" i="1"/>
  <c r="O22" i="1"/>
  <c r="T22" i="1"/>
  <c r="U22" i="1"/>
  <c r="W22" i="1"/>
  <c r="Q23" i="1"/>
  <c r="S23" i="1"/>
  <c r="X23" i="1"/>
  <c r="Y23" i="1"/>
  <c r="AA23" i="1"/>
  <c r="M24" i="1"/>
  <c r="O24" i="1"/>
  <c r="U24" i="1"/>
  <c r="W24" i="1"/>
  <c r="AB24" i="1"/>
  <c r="AG28" i="1" l="1"/>
  <c r="AG30" i="1"/>
  <c r="AH28" i="1"/>
  <c r="AH29" i="1"/>
  <c r="AH27" i="1"/>
  <c r="AG27" i="1"/>
  <c r="E5" i="1"/>
  <c r="E6" i="1" s="1"/>
  <c r="E7" i="1" s="1"/>
  <c r="T21" i="1"/>
  <c r="P22" i="1"/>
  <c r="X15" i="1"/>
  <c r="X24" i="1"/>
  <c r="AB17" i="1"/>
  <c r="X18" i="1"/>
  <c r="P17" i="1"/>
  <c r="AB21" i="1"/>
  <c r="AB11" i="1"/>
  <c r="T9" i="1"/>
  <c r="AF10" i="1"/>
  <c r="AB10" i="1"/>
  <c r="X9" i="1"/>
  <c r="P11" i="1"/>
  <c r="AD11" i="1"/>
  <c r="P5" i="1"/>
  <c r="AF4" i="1"/>
  <c r="AD4" i="1"/>
  <c r="X3" i="1"/>
  <c r="X4" i="1"/>
  <c r="AF11" i="1"/>
  <c r="AF12" i="1"/>
  <c r="X10" i="1"/>
  <c r="AC9" i="1"/>
  <c r="P12" i="1"/>
  <c r="T23" i="1"/>
  <c r="AB9" i="1"/>
  <c r="P24" i="1"/>
  <c r="T18" i="1"/>
  <c r="P10" i="1"/>
  <c r="X22" i="1"/>
  <c r="T12" i="1"/>
  <c r="AB23" i="1"/>
  <c r="AC12" i="1"/>
  <c r="T11" i="1"/>
  <c r="AF9" i="1"/>
  <c r="AB3" i="1"/>
  <c r="P4" i="1"/>
  <c r="X6" i="1"/>
  <c r="AB4" i="1"/>
  <c r="T6" i="1"/>
  <c r="AD5" i="1"/>
  <c r="AC5" i="1"/>
  <c r="AF3" i="1"/>
  <c r="AC3" i="1"/>
  <c r="T5" i="1"/>
  <c r="AF5" i="1"/>
  <c r="AF6" i="1"/>
  <c r="P6" i="1"/>
  <c r="P16" i="1"/>
  <c r="T15" i="1"/>
  <c r="X12" i="1"/>
  <c r="AB5" i="1"/>
  <c r="AC11" i="1"/>
  <c r="AC4" i="1"/>
  <c r="AD10" i="1"/>
  <c r="AD6" i="1"/>
  <c r="AC10" i="1"/>
  <c r="AC6" i="1"/>
  <c r="AD3" i="1"/>
  <c r="T3" i="1"/>
  <c r="AD12" i="1"/>
  <c r="AD9" i="1"/>
  <c r="AH34" i="1" l="1"/>
  <c r="AH35" i="1"/>
  <c r="AH33" i="1"/>
  <c r="AH32" i="1"/>
  <c r="E8" i="1"/>
  <c r="E9" i="1" s="1"/>
  <c r="E10" i="1" s="1"/>
  <c r="AG10" i="1"/>
  <c r="AH10" i="1"/>
  <c r="AH12" i="1"/>
  <c r="AH9" i="1"/>
  <c r="AH11" i="1"/>
  <c r="AG12" i="1"/>
  <c r="AG11" i="1"/>
  <c r="AG4" i="1"/>
  <c r="AH4" i="1"/>
  <c r="AG9" i="1"/>
  <c r="AG6" i="1"/>
  <c r="AH6" i="1"/>
  <c r="AH3" i="1"/>
  <c r="AH5" i="1"/>
  <c r="AG5" i="1"/>
  <c r="AG3" i="1"/>
  <c r="E11" i="1" l="1"/>
  <c r="E12" i="1" s="1"/>
  <c r="E13" i="1" s="1"/>
  <c r="S17" i="1"/>
  <c r="AF17" i="1" s="1"/>
  <c r="S24" i="1"/>
  <c r="AF24" i="1" s="1"/>
  <c r="AA22" i="1"/>
  <c r="AF22" i="1" s="1"/>
  <c r="Y22" i="1"/>
  <c r="U16" i="1"/>
  <c r="Q24" i="1"/>
  <c r="Q17" i="1"/>
  <c r="W16" i="1"/>
  <c r="AF16" i="1" s="1"/>
  <c r="W21" i="1"/>
  <c r="AF21" i="1" s="1"/>
  <c r="U21" i="1"/>
  <c r="O23" i="1"/>
  <c r="AF23" i="1" s="1"/>
  <c r="M23" i="1"/>
  <c r="O18" i="1"/>
  <c r="M18" i="1"/>
  <c r="AD18" i="1" s="1"/>
  <c r="AA15" i="1"/>
  <c r="AF15" i="1" s="1"/>
  <c r="Y15" i="1"/>
  <c r="L17" i="1"/>
  <c r="L16" i="1"/>
  <c r="L22" i="1"/>
  <c r="L24" i="1"/>
  <c r="L23" i="1"/>
  <c r="L18" i="1"/>
  <c r="L15" i="1"/>
  <c r="L21" i="1"/>
  <c r="E14" i="1" l="1"/>
  <c r="E15" i="1" s="1"/>
  <c r="E16" i="1" s="1"/>
  <c r="X16" i="1"/>
  <c r="AB22" i="1"/>
  <c r="AC22" i="1"/>
  <c r="AD22" i="1"/>
  <c r="AG22" i="1" s="1"/>
  <c r="T24" i="1"/>
  <c r="AD24" i="1"/>
  <c r="AG24" i="1" s="1"/>
  <c r="AC24" i="1"/>
  <c r="AC18" i="1"/>
  <c r="P23" i="1"/>
  <c r="AC23" i="1"/>
  <c r="AD23" i="1"/>
  <c r="AG23" i="1" s="1"/>
  <c r="X21" i="1"/>
  <c r="AD21" i="1"/>
  <c r="AG21" i="1" s="1"/>
  <c r="AC21" i="1"/>
  <c r="AC17" i="1"/>
  <c r="AD17" i="1"/>
  <c r="AG17" i="1" s="1"/>
  <c r="T17" i="1"/>
  <c r="G21" i="1"/>
  <c r="Y20" i="1"/>
  <c r="G25" i="1"/>
  <c r="G26" i="1"/>
  <c r="Q20" i="1"/>
  <c r="G22" i="1"/>
  <c r="G28" i="1"/>
  <c r="Q14" i="1"/>
  <c r="G24" i="1"/>
  <c r="G23" i="1"/>
  <c r="F27" i="1"/>
  <c r="U14" i="1"/>
  <c r="AF18" i="1"/>
  <c r="AG18" i="1" s="1"/>
  <c r="P18" i="1"/>
  <c r="AB15" i="1"/>
  <c r="AD15" i="1"/>
  <c r="AG15" i="1" s="1"/>
  <c r="AC15" i="1"/>
  <c r="F21" i="1"/>
  <c r="M20" i="1"/>
  <c r="F26" i="1"/>
  <c r="F24" i="1"/>
  <c r="G27" i="1"/>
  <c r="Y14" i="1"/>
  <c r="F22" i="1"/>
  <c r="F25" i="1"/>
  <c r="U20" i="1"/>
  <c r="M14" i="1"/>
  <c r="F28" i="1"/>
  <c r="F23" i="1"/>
  <c r="AB16" i="1"/>
  <c r="AD16" i="1"/>
  <c r="AG16" i="1" s="1"/>
  <c r="AC16" i="1"/>
  <c r="E17" i="1" l="1"/>
  <c r="E18" i="1" s="1"/>
  <c r="E19" i="1" s="1"/>
  <c r="AH18" i="1"/>
  <c r="AH15" i="1"/>
  <c r="AH17" i="1"/>
  <c r="AH21" i="1"/>
  <c r="AH23" i="1"/>
  <c r="AH22" i="1"/>
  <c r="K39" i="1" l="1"/>
  <c r="K37" i="1"/>
  <c r="K38" i="1"/>
  <c r="K36" i="1"/>
  <c r="K34" i="1"/>
  <c r="K33" i="1"/>
  <c r="K32" i="1"/>
  <c r="K35" i="1"/>
  <c r="E20" i="1"/>
  <c r="E21" i="1" s="1"/>
  <c r="E22" i="1" s="1"/>
  <c r="E23" i="1" s="1"/>
  <c r="E24" i="1" s="1"/>
  <c r="E25" i="1" s="1"/>
  <c r="E26" i="1" s="1"/>
  <c r="E27" i="1" s="1"/>
  <c r="E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Jaromír Kunický</author>
  </authors>
  <commentList>
    <comment ref="J16" authorId="0" shapeId="0" xr:uid="{05543DAC-BE4D-4290-90D7-1D091084D9D9}">
      <text>
        <r>
          <rPr>
            <b/>
            <sz val="9"/>
            <color indexed="81"/>
            <rFont val="Tahoma"/>
            <family val="2"/>
            <charset val="238"/>
          </rPr>
          <t>Jaromír Kunický: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<sst xmlns="http://schemas.openxmlformats.org/spreadsheetml/2006/main" count="211" uniqueCount="82">
  <si>
    <t>Družstvo</t>
  </si>
  <si>
    <t>Utkání</t>
  </si>
  <si>
    <t>Skup.</t>
  </si>
  <si>
    <t>Čas</t>
  </si>
  <si>
    <t>Výsledek</t>
  </si>
  <si>
    <t>Skupina A</t>
  </si>
  <si>
    <t>Body</t>
  </si>
  <si>
    <t>Skore</t>
  </si>
  <si>
    <t>Pořadí</t>
  </si>
  <si>
    <t>B 4-1</t>
  </si>
  <si>
    <t>:</t>
  </si>
  <si>
    <t>A 4-1</t>
  </si>
  <si>
    <t>B 2-3</t>
  </si>
  <si>
    <t>A 2-3</t>
  </si>
  <si>
    <t>B 1-3</t>
  </si>
  <si>
    <t>A 1-3</t>
  </si>
  <si>
    <t>Skupina B</t>
  </si>
  <si>
    <t>B 2-4</t>
  </si>
  <si>
    <t>A 2-4</t>
  </si>
  <si>
    <t>B 3-4</t>
  </si>
  <si>
    <t>A 3-4</t>
  </si>
  <si>
    <t>B 1-2</t>
  </si>
  <si>
    <t>A 1-2</t>
  </si>
  <si>
    <t>1A</t>
  </si>
  <si>
    <t>hrací doba s přest</t>
  </si>
  <si>
    <t>2A</t>
  </si>
  <si>
    <t>3A</t>
  </si>
  <si>
    <t>začátek</t>
  </si>
  <si>
    <t>4A</t>
  </si>
  <si>
    <t>1B</t>
  </si>
  <si>
    <t>2B</t>
  </si>
  <si>
    <t>3B</t>
  </si>
  <si>
    <t>4B</t>
  </si>
  <si>
    <t>Skupina 1-4</t>
  </si>
  <si>
    <t>Skupina 5-8</t>
  </si>
  <si>
    <t>MF (A3-B3)</t>
  </si>
  <si>
    <t>MF (A4-B3)</t>
  </si>
  <si>
    <t>F (A1-B2)</t>
  </si>
  <si>
    <t>F (A2-B1)</t>
  </si>
  <si>
    <t>MF(A4-B4)</t>
  </si>
  <si>
    <t>F (A2-B2)</t>
  </si>
  <si>
    <t>F (A1-B1)</t>
  </si>
  <si>
    <t>finále</t>
  </si>
  <si>
    <t>malé finále</t>
  </si>
  <si>
    <t>1.</t>
  </si>
  <si>
    <t>2.</t>
  </si>
  <si>
    <t>3.</t>
  </si>
  <si>
    <t>4.</t>
  </si>
  <si>
    <t>5.</t>
  </si>
  <si>
    <t>6.</t>
  </si>
  <si>
    <t>7.</t>
  </si>
  <si>
    <t>8.</t>
  </si>
  <si>
    <t>pokud v tabulce dojde k shodě bodů - nutno ručně opravit pořadí</t>
  </si>
  <si>
    <t>přepis vzájemných zápasů funkce</t>
  </si>
  <si>
    <t>družstva starší</t>
  </si>
  <si>
    <t>Pořadí starší přípravka</t>
  </si>
  <si>
    <t>družstva mladší</t>
  </si>
  <si>
    <t>1M</t>
  </si>
  <si>
    <t>2M</t>
  </si>
  <si>
    <t>3M</t>
  </si>
  <si>
    <t>M2-3</t>
  </si>
  <si>
    <t>M1-3</t>
  </si>
  <si>
    <t>M1-2</t>
  </si>
  <si>
    <t>Miroslav A</t>
  </si>
  <si>
    <t>Ostopovice</t>
  </si>
  <si>
    <t>Miroslav B</t>
  </si>
  <si>
    <t>Miroslav C</t>
  </si>
  <si>
    <t>Miroslav</t>
  </si>
  <si>
    <t>Vracov</t>
  </si>
  <si>
    <t>Pořadí mladší přípravka</t>
  </si>
  <si>
    <t>mladší přípravka</t>
  </si>
  <si>
    <t>4M</t>
  </si>
  <si>
    <t>1.NH Brno</t>
  </si>
  <si>
    <t>M4-1</t>
  </si>
  <si>
    <t>M2-4</t>
  </si>
  <si>
    <t>M3-4</t>
  </si>
  <si>
    <t>Turnaj přípravek Vracov 24.9.2022</t>
  </si>
  <si>
    <t>Ostopovice A</t>
  </si>
  <si>
    <t>Draken A</t>
  </si>
  <si>
    <t>Ostopovice B</t>
  </si>
  <si>
    <t>Draken B</t>
  </si>
  <si>
    <t>MF (A3-B4)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</si>
</sst>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theme="1"/>
      </right>
      <top style="thin">
        <color rgb="FF92D050"/>
      </top>
      <bottom style="thin">
        <color rgb="FF92D050"/>
      </bottom>
      <diagonal/>
    </border>
    <border>
      <left style="thin">
        <color theme="1"/>
      </left>
      <right style="thin">
        <color theme="1"/>
      </right>
      <top style="thin">
        <color rgb="FF92D050"/>
      </top>
      <bottom style="thin">
        <color rgb="FF92D050"/>
      </bottom>
      <diagonal/>
    </border>
    <border>
      <left style="thin">
        <color theme="1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theme="1"/>
      </right>
      <top style="thin">
        <color rgb="FF92D050"/>
      </top>
      <bottom style="thin">
        <color rgb="FF92D050"/>
      </bottom>
      <diagonal/>
    </border>
    <border>
      <left style="thin">
        <color theme="1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n">
        <color rgb="FF92D050"/>
      </top>
      <bottom style="thin">
        <color theme="3"/>
      </bottom>
      <diagonal/>
    </border>
    <border>
      <left/>
      <right/>
      <top/>
      <bottom style="thin">
        <color rgb="FF92D05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1"/>
      </right>
      <top style="thin">
        <color theme="3"/>
      </top>
      <bottom style="thin">
        <color theme="3"/>
      </bottom>
      <diagonal/>
    </border>
    <border>
      <left style="thin">
        <color theme="1"/>
      </left>
      <right style="thin">
        <color theme="1"/>
      </right>
      <top style="thin">
        <color theme="3"/>
      </top>
      <bottom style="thin">
        <color theme="3"/>
      </bottom>
      <diagonal/>
    </border>
    <border>
      <left style="thin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1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7"/>
      </top>
      <bottom style="thin">
        <color theme="3"/>
      </bottom>
      <diagonal/>
    </border>
    <border>
      <left style="thin">
        <color theme="3"/>
      </left>
      <right/>
      <top style="thin">
        <color theme="7"/>
      </top>
      <bottom style="thin">
        <color theme="7"/>
      </bottom>
      <diagonal/>
    </border>
    <border>
      <left/>
      <right style="thin">
        <color theme="3"/>
      </right>
      <top style="thin">
        <color theme="7"/>
      </top>
      <bottom style="thin">
        <color theme="7"/>
      </bottom>
      <diagonal/>
    </border>
    <border>
      <left/>
      <right style="thin">
        <color theme="3"/>
      </right>
      <top style="thin">
        <color theme="7"/>
      </top>
      <bottom style="thin">
        <color theme="3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5" fillId="3" borderId="4" xfId="0" applyFont="1" applyFill="1" applyBorder="1" applyAlignment="1" applyProtection="1">
      <alignment horizontal="left" vertical="center" indent="1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left" indent="1"/>
      <protection hidden="1"/>
    </xf>
    <xf numFmtId="0" fontId="3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left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5" fillId="5" borderId="15" xfId="0" applyFont="1" applyFill="1" applyBorder="1" applyAlignment="1" applyProtection="1">
      <alignment horizontal="left" vertical="center" indent="1"/>
      <protection hidden="1"/>
    </xf>
    <xf numFmtId="0" fontId="4" fillId="7" borderId="15" xfId="0" applyFont="1" applyFill="1" applyBorder="1" applyAlignment="1" applyProtection="1">
      <alignment horizontal="center"/>
      <protection hidden="1"/>
    </xf>
    <xf numFmtId="0" fontId="4" fillId="7" borderId="15" xfId="0" applyFont="1" applyFill="1" applyBorder="1" applyAlignment="1" applyProtection="1">
      <alignment horizontal="left" indent="1"/>
      <protection hidden="1"/>
    </xf>
    <xf numFmtId="0" fontId="3" fillId="2" borderId="18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left"/>
      <protection hidden="1"/>
    </xf>
    <xf numFmtId="0" fontId="3" fillId="2" borderId="17" xfId="0" applyFont="1" applyFill="1" applyBorder="1" applyProtection="1">
      <protection hidden="1"/>
    </xf>
    <xf numFmtId="0" fontId="0" fillId="9" borderId="0" xfId="0" applyFill="1" applyAlignment="1" applyProtection="1">
      <alignment horizontal="left" indent="1"/>
      <protection hidden="1"/>
    </xf>
    <xf numFmtId="0" fontId="0" fillId="6" borderId="13" xfId="0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20" fontId="0" fillId="6" borderId="0" xfId="0" applyNumberFormat="1" applyFill="1" applyAlignment="1" applyProtection="1">
      <alignment horizontal="left" indent="1"/>
      <protection hidden="1"/>
    </xf>
    <xf numFmtId="0" fontId="0" fillId="6" borderId="0" xfId="0" applyFill="1" applyAlignment="1" applyProtection="1">
      <alignment horizontal="left" indent="1"/>
      <protection hidden="1"/>
    </xf>
    <xf numFmtId="0" fontId="0" fillId="11" borderId="13" xfId="0" applyFill="1" applyBorder="1" applyAlignment="1" applyProtection="1">
      <alignment horizontal="center"/>
      <protection hidden="1"/>
    </xf>
    <xf numFmtId="0" fontId="0" fillId="11" borderId="0" xfId="0" applyFill="1" applyAlignment="1" applyProtection="1">
      <alignment horizontal="center"/>
      <protection hidden="1"/>
    </xf>
    <xf numFmtId="20" fontId="0" fillId="11" borderId="0" xfId="0" applyNumberFormat="1" applyFill="1" applyAlignment="1" applyProtection="1">
      <alignment horizontal="left" indent="1"/>
      <protection hidden="1"/>
    </xf>
    <xf numFmtId="0" fontId="0" fillId="11" borderId="0" xfId="0" applyFill="1" applyAlignment="1" applyProtection="1">
      <alignment horizontal="left" indent="1"/>
      <protection hidden="1"/>
    </xf>
    <xf numFmtId="0" fontId="0" fillId="9" borderId="13" xfId="0" applyFill="1" applyBorder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hidden="1"/>
    </xf>
    <xf numFmtId="20" fontId="0" fillId="9" borderId="0" xfId="0" applyNumberFormat="1" applyFill="1" applyAlignment="1" applyProtection="1">
      <alignment horizontal="left" indent="1"/>
      <protection hidden="1"/>
    </xf>
    <xf numFmtId="0" fontId="8" fillId="8" borderId="19" xfId="0" applyFont="1" applyFill="1" applyBorder="1" applyAlignment="1" applyProtection="1">
      <alignment horizontal="left" indent="1"/>
      <protection hidden="1"/>
    </xf>
    <xf numFmtId="0" fontId="3" fillId="2" borderId="25" xfId="0" applyFont="1" applyFill="1" applyBorder="1" applyAlignment="1" applyProtection="1">
      <alignment horizontal="right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left"/>
      <protection hidden="1"/>
    </xf>
    <xf numFmtId="0" fontId="3" fillId="2" borderId="24" xfId="0" applyFont="1" applyFill="1" applyBorder="1" applyProtection="1">
      <protection hidden="1"/>
    </xf>
    <xf numFmtId="0" fontId="3" fillId="2" borderId="26" xfId="0" applyFont="1" applyFill="1" applyBorder="1" applyAlignment="1" applyProtection="1">
      <alignment horizontal="left"/>
      <protection hidden="1"/>
    </xf>
    <xf numFmtId="0" fontId="3" fillId="2" borderId="27" xfId="0" applyFont="1" applyFill="1" applyBorder="1" applyProtection="1">
      <protection hidden="1"/>
    </xf>
    <xf numFmtId="0" fontId="4" fillId="9" borderId="21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center"/>
      <protection hidden="1"/>
    </xf>
    <xf numFmtId="0" fontId="3" fillId="2" borderId="25" xfId="0" applyFont="1" applyFill="1" applyBorder="1" applyProtection="1">
      <protection hidden="1"/>
    </xf>
    <xf numFmtId="0" fontId="5" fillId="3" borderId="21" xfId="0" applyFont="1" applyFill="1" applyBorder="1" applyAlignment="1" applyProtection="1">
      <alignment horizontal="left" vertical="center" indent="1"/>
      <protection hidden="1"/>
    </xf>
    <xf numFmtId="0" fontId="5" fillId="5" borderId="16" xfId="0" applyFont="1" applyFill="1" applyBorder="1" applyAlignment="1" applyProtection="1">
      <alignment horizontal="left" vertical="center" indent="1"/>
      <protection hidden="1"/>
    </xf>
    <xf numFmtId="0" fontId="3" fillId="2" borderId="35" xfId="0" applyFont="1" applyFill="1" applyBorder="1" applyAlignment="1" applyProtection="1">
      <alignment horizontal="right"/>
      <protection hidden="1"/>
    </xf>
    <xf numFmtId="0" fontId="3" fillId="2" borderId="36" xfId="0" applyFont="1" applyFill="1" applyBorder="1" applyProtection="1">
      <protection hidden="1"/>
    </xf>
    <xf numFmtId="0" fontId="4" fillId="10" borderId="34" xfId="0" applyFont="1" applyFill="1" applyBorder="1" applyAlignment="1" applyProtection="1">
      <alignment horizontal="center"/>
      <protection hidden="1"/>
    </xf>
    <xf numFmtId="0" fontId="3" fillId="2" borderId="35" xfId="0" applyFont="1" applyFill="1" applyBorder="1" applyProtection="1">
      <protection hidden="1"/>
    </xf>
    <xf numFmtId="0" fontId="3" fillId="2" borderId="36" xfId="0" applyFont="1" applyFill="1" applyBorder="1" applyAlignment="1" applyProtection="1">
      <alignment horizontal="center"/>
      <protection hidden="1"/>
    </xf>
    <xf numFmtId="0" fontId="4" fillId="10" borderId="21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left" indent="1"/>
      <protection hidden="1"/>
    </xf>
    <xf numFmtId="0" fontId="5" fillId="2" borderId="3" xfId="0" applyFont="1" applyFill="1" applyBorder="1" applyAlignment="1" applyProtection="1">
      <alignment horizontal="left" indent="1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0" fillId="2" borderId="0" xfId="0" applyFill="1" applyAlignment="1" applyProtection="1">
      <alignment horizontal="left" indent="1"/>
      <protection hidden="1"/>
    </xf>
    <xf numFmtId="0" fontId="0" fillId="2" borderId="0" xfId="0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left" indent="1"/>
      <protection hidden="1"/>
    </xf>
    <xf numFmtId="0" fontId="3" fillId="2" borderId="37" xfId="0" applyFont="1" applyFill="1" applyBorder="1" applyProtection="1">
      <protection hidden="1"/>
    </xf>
    <xf numFmtId="0" fontId="0" fillId="12" borderId="0" xfId="0" applyFill="1" applyProtection="1">
      <protection hidden="1"/>
    </xf>
    <xf numFmtId="0" fontId="0" fillId="13" borderId="0" xfId="0" applyFill="1" applyProtection="1">
      <protection hidden="1"/>
    </xf>
    <xf numFmtId="0" fontId="0" fillId="2" borderId="0" xfId="0" applyFill="1" applyAlignment="1" applyProtection="1">
      <alignment horizontal="left" vertical="top"/>
      <protection hidden="1"/>
    </xf>
    <xf numFmtId="0" fontId="6" fillId="2" borderId="0" xfId="0" applyFont="1" applyFill="1" applyProtection="1">
      <protection locked="0" hidden="1"/>
    </xf>
    <xf numFmtId="0" fontId="3" fillId="14" borderId="25" xfId="0" applyFont="1" applyFill="1" applyBorder="1" applyAlignment="1" applyProtection="1">
      <alignment horizontal="right"/>
      <protection hidden="1"/>
    </xf>
    <xf numFmtId="0" fontId="3" fillId="14" borderId="26" xfId="0" applyFont="1" applyFill="1" applyBorder="1" applyAlignment="1" applyProtection="1">
      <alignment horizontal="center"/>
      <protection hidden="1"/>
    </xf>
    <xf numFmtId="0" fontId="3" fillId="15" borderId="25" xfId="0" applyFont="1" applyFill="1" applyBorder="1" applyAlignment="1" applyProtection="1">
      <alignment horizontal="right"/>
      <protection hidden="1"/>
    </xf>
    <xf numFmtId="0" fontId="3" fillId="15" borderId="26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4" fillId="9" borderId="21" xfId="0" applyFont="1" applyFill="1" applyBorder="1" applyAlignment="1" applyProtection="1">
      <alignment horizontal="left" indent="1"/>
      <protection hidden="1"/>
    </xf>
    <xf numFmtId="0" fontId="4" fillId="10" borderId="16" xfId="0" applyFont="1" applyFill="1" applyBorder="1" applyAlignment="1" applyProtection="1">
      <alignment horizontal="left" indent="1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 inden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1" fillId="9" borderId="0" xfId="0" applyFont="1" applyFill="1" applyAlignment="1" applyProtection="1">
      <alignment horizontal="left" indent="1"/>
      <protection hidden="1"/>
    </xf>
    <xf numFmtId="0" fontId="0" fillId="16" borderId="0" xfId="0" applyFill="1" applyProtection="1">
      <protection hidden="1"/>
    </xf>
    <xf numFmtId="0" fontId="0" fillId="7" borderId="13" xfId="0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20" fontId="0" fillId="7" borderId="0" xfId="0" applyNumberFormat="1" applyFill="1" applyAlignment="1" applyProtection="1">
      <alignment horizontal="left" indent="1"/>
      <protection hidden="1"/>
    </xf>
    <xf numFmtId="0" fontId="0" fillId="7" borderId="0" xfId="0" applyFill="1" applyAlignment="1" applyProtection="1">
      <alignment horizontal="left" indent="1"/>
      <protection hidden="1"/>
    </xf>
    <xf numFmtId="0" fontId="3" fillId="14" borderId="26" xfId="0" applyFont="1" applyFill="1" applyBorder="1" applyAlignment="1" applyProtection="1">
      <alignment horizontal="left"/>
      <protection hidden="1"/>
    </xf>
    <xf numFmtId="0" fontId="3" fillId="15" borderId="26" xfId="0" applyFont="1" applyFill="1" applyBorder="1" applyAlignment="1" applyProtection="1">
      <alignment horizontal="left"/>
      <protection hidden="1"/>
    </xf>
    <xf numFmtId="0" fontId="0" fillId="16" borderId="0" xfId="0" applyFill="1" applyProtection="1">
      <protection locked="0" hidden="1"/>
    </xf>
    <xf numFmtId="0" fontId="4" fillId="16" borderId="4" xfId="0" applyFont="1" applyFill="1" applyBorder="1" applyAlignment="1" applyProtection="1">
      <alignment horizontal="left" indent="1"/>
      <protection hidden="1"/>
    </xf>
    <xf numFmtId="0" fontId="4" fillId="16" borderId="10" xfId="0" applyFont="1" applyFill="1" applyBorder="1" applyAlignment="1" applyProtection="1">
      <alignment horizontal="center"/>
      <protection hidden="1"/>
    </xf>
    <xf numFmtId="0" fontId="4" fillId="16" borderId="12" xfId="0" applyFont="1" applyFill="1" applyBorder="1" applyAlignment="1" applyProtection="1">
      <alignment horizontal="center"/>
      <protection hidden="1"/>
    </xf>
    <xf numFmtId="0" fontId="5" fillId="16" borderId="0" xfId="0" applyFont="1" applyFill="1" applyAlignment="1" applyProtection="1">
      <alignment horizontal="left" indent="1"/>
      <protection hidden="1"/>
    </xf>
    <xf numFmtId="0" fontId="5" fillId="16" borderId="13" xfId="0" applyFont="1" applyFill="1" applyBorder="1" applyAlignment="1" applyProtection="1">
      <alignment horizontal="center"/>
      <protection hidden="1"/>
    </xf>
    <xf numFmtId="0" fontId="5" fillId="16" borderId="0" xfId="0" applyFont="1" applyFill="1" applyAlignment="1" applyProtection="1">
      <alignment horizontal="center"/>
      <protection hidden="1"/>
    </xf>
    <xf numFmtId="20" fontId="5" fillId="16" borderId="0" xfId="0" applyNumberFormat="1" applyFont="1" applyFill="1" applyAlignment="1" applyProtection="1">
      <alignment horizontal="left" indent="1"/>
      <protection hidden="1"/>
    </xf>
    <xf numFmtId="0" fontId="3" fillId="16" borderId="0" xfId="0" applyFont="1" applyFill="1" applyAlignment="1" applyProtection="1">
      <alignment horizontal="left"/>
      <protection hidden="1"/>
    </xf>
    <xf numFmtId="0" fontId="0" fillId="9" borderId="0" xfId="0" applyFill="1" applyAlignment="1" applyProtection="1">
      <alignment horizontal="right"/>
      <protection hidden="1"/>
    </xf>
    <xf numFmtId="0" fontId="3" fillId="9" borderId="0" xfId="0" applyFont="1" applyFill="1" applyAlignment="1" applyProtection="1">
      <alignment horizontal="left"/>
      <protection hidden="1"/>
    </xf>
    <xf numFmtId="0" fontId="0" fillId="9" borderId="0" xfId="0" applyFill="1" applyProtection="1">
      <protection hidden="1"/>
    </xf>
    <xf numFmtId="0" fontId="4" fillId="16" borderId="0" xfId="0" applyFont="1" applyFill="1" applyAlignment="1" applyProtection="1">
      <alignment horizontal="left" indent="1"/>
      <protection locked="0"/>
    </xf>
    <xf numFmtId="20" fontId="8" fillId="8" borderId="20" xfId="0" applyNumberFormat="1" applyFont="1" applyFill="1" applyBorder="1" applyAlignment="1" applyProtection="1">
      <alignment horizontal="left" indent="1"/>
      <protection locked="0"/>
    </xf>
    <xf numFmtId="0" fontId="4" fillId="4" borderId="19" xfId="0" applyFont="1" applyFill="1" applyBorder="1" applyAlignment="1" applyProtection="1">
      <alignment horizontal="left" vertical="top"/>
      <protection locked="0"/>
    </xf>
    <xf numFmtId="0" fontId="4" fillId="4" borderId="20" xfId="0" applyFont="1" applyFill="1" applyBorder="1" applyAlignment="1" applyProtection="1">
      <alignment horizontal="left" vertical="top"/>
      <protection locked="0"/>
    </xf>
    <xf numFmtId="0" fontId="4" fillId="7" borderId="20" xfId="0" applyFont="1" applyFill="1" applyBorder="1" applyAlignment="1" applyProtection="1">
      <alignment horizontal="left" vertical="top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left"/>
      <protection locked="0"/>
    </xf>
    <xf numFmtId="0" fontId="5" fillId="16" borderId="14" xfId="0" applyFont="1" applyFill="1" applyBorder="1" applyAlignment="1" applyProtection="1">
      <alignment horizontal="left"/>
      <protection locked="0"/>
    </xf>
    <xf numFmtId="0" fontId="0" fillId="11" borderId="14" xfId="0" applyFill="1" applyBorder="1" applyAlignment="1" applyProtection="1">
      <alignment horizontal="left"/>
      <protection locked="0"/>
    </xf>
    <xf numFmtId="0" fontId="0" fillId="9" borderId="14" xfId="0" applyFill="1" applyBorder="1" applyAlignment="1" applyProtection="1">
      <alignment horizontal="left"/>
      <protection locked="0"/>
    </xf>
    <xf numFmtId="0" fontId="0" fillId="9" borderId="0" xfId="0" applyFill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6" borderId="0" xfId="0" applyFill="1" applyAlignment="1" applyProtection="1">
      <alignment horizontal="right"/>
      <protection locked="0"/>
    </xf>
    <xf numFmtId="0" fontId="5" fillId="16" borderId="0" xfId="0" applyFont="1" applyFill="1" applyAlignment="1" applyProtection="1">
      <alignment horizontal="right"/>
      <protection locked="0"/>
    </xf>
    <xf numFmtId="0" fontId="0" fillId="11" borderId="0" xfId="0" applyFill="1" applyAlignment="1" applyProtection="1">
      <alignment horizontal="right"/>
      <protection locked="0"/>
    </xf>
    <xf numFmtId="0" fontId="0" fillId="9" borderId="0" xfId="0" applyFill="1" applyAlignment="1" applyProtection="1">
      <alignment horizontal="right"/>
      <protection locked="0"/>
    </xf>
    <xf numFmtId="0" fontId="3" fillId="17" borderId="4" xfId="0" applyFont="1" applyFill="1" applyBorder="1" applyAlignment="1" applyProtection="1">
      <alignment horizontal="center" vertical="center"/>
      <protection hidden="1"/>
    </xf>
    <xf numFmtId="0" fontId="3" fillId="17" borderId="11" xfId="0" applyFont="1" applyFill="1" applyBorder="1" applyAlignment="1" applyProtection="1">
      <alignment horizontal="center" vertical="center"/>
      <protection hidden="1"/>
    </xf>
    <xf numFmtId="0" fontId="3" fillId="17" borderId="12" xfId="0" applyFont="1" applyFill="1" applyBorder="1" applyAlignment="1" applyProtection="1">
      <alignment horizontal="center" vertical="center"/>
      <protection hidden="1"/>
    </xf>
    <xf numFmtId="0" fontId="4" fillId="16" borderId="5" xfId="0" applyFont="1" applyFill="1" applyBorder="1" applyAlignment="1" applyProtection="1">
      <alignment horizontal="center"/>
      <protection hidden="1"/>
    </xf>
    <xf numFmtId="0" fontId="4" fillId="16" borderId="6" xfId="0" applyFont="1" applyFill="1" applyBorder="1" applyAlignment="1" applyProtection="1">
      <alignment horizontal="center"/>
      <protection hidden="1"/>
    </xf>
    <xf numFmtId="0" fontId="4" fillId="16" borderId="7" xfId="0" applyFont="1" applyFill="1" applyBorder="1" applyAlignment="1" applyProtection="1">
      <alignment horizontal="center"/>
      <protection hidden="1"/>
    </xf>
    <xf numFmtId="0" fontId="4" fillId="16" borderId="8" xfId="0" applyFont="1" applyFill="1" applyBorder="1" applyAlignment="1" applyProtection="1">
      <alignment horizontal="center"/>
      <protection hidden="1"/>
    </xf>
    <xf numFmtId="0" fontId="4" fillId="16" borderId="9" xfId="0" applyFont="1" applyFill="1" applyBorder="1" applyAlignment="1" applyProtection="1">
      <alignment horizontal="center"/>
      <protection hidden="1"/>
    </xf>
    <xf numFmtId="0" fontId="4" fillId="16" borderId="4" xfId="0" applyFont="1" applyFill="1" applyBorder="1" applyAlignment="1" applyProtection="1">
      <alignment horizontal="center"/>
      <protection hidden="1"/>
    </xf>
    <xf numFmtId="0" fontId="4" fillId="16" borderId="11" xfId="0" applyFont="1" applyFill="1" applyBorder="1" applyAlignment="1" applyProtection="1">
      <alignment horizontal="center"/>
      <protection hidden="1"/>
    </xf>
    <xf numFmtId="0" fontId="4" fillId="16" borderId="12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center"/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/>
      <protection hidden="1"/>
    </xf>
    <xf numFmtId="0" fontId="4" fillId="4" borderId="9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4" fillId="7" borderId="16" xfId="0" applyFont="1" applyFill="1" applyBorder="1" applyAlignment="1" applyProtection="1">
      <alignment horizontal="center"/>
      <protection hidden="1"/>
    </xf>
    <xf numFmtId="0" fontId="4" fillId="7" borderId="17" xfId="0" applyFont="1" applyFill="1" applyBorder="1" applyAlignment="1" applyProtection="1">
      <alignment horizontal="center"/>
      <protection hidden="1"/>
    </xf>
    <xf numFmtId="0" fontId="4" fillId="7" borderId="18" xfId="0" applyFont="1" applyFill="1" applyBorder="1" applyAlignment="1" applyProtection="1">
      <alignment horizontal="center"/>
      <protection hidden="1"/>
    </xf>
    <xf numFmtId="0" fontId="4" fillId="10" borderId="35" xfId="0" applyFont="1" applyFill="1" applyBorder="1" applyAlignment="1" applyProtection="1">
      <alignment horizontal="center"/>
      <protection hidden="1"/>
    </xf>
    <xf numFmtId="0" fontId="4" fillId="10" borderId="17" xfId="0" applyFont="1" applyFill="1" applyBorder="1" applyAlignment="1" applyProtection="1">
      <alignment horizontal="center"/>
      <protection hidden="1"/>
    </xf>
    <xf numFmtId="0" fontId="4" fillId="10" borderId="36" xfId="0" applyFont="1" applyFill="1" applyBorder="1" applyAlignment="1" applyProtection="1">
      <alignment horizontal="center"/>
      <protection hidden="1"/>
    </xf>
    <xf numFmtId="0" fontId="3" fillId="10" borderId="35" xfId="0" applyFont="1" applyFill="1" applyBorder="1" applyAlignment="1" applyProtection="1">
      <alignment horizontal="center" vertical="center"/>
      <protection hidden="1"/>
    </xf>
    <xf numFmtId="0" fontId="3" fillId="10" borderId="17" xfId="0" applyFont="1" applyFill="1" applyBorder="1" applyAlignment="1" applyProtection="1">
      <alignment horizontal="center" vertical="center"/>
      <protection hidden="1"/>
    </xf>
    <xf numFmtId="0" fontId="4" fillId="10" borderId="25" xfId="0" applyFont="1" applyFill="1" applyBorder="1" applyAlignment="1" applyProtection="1">
      <alignment horizontal="center"/>
      <protection hidden="1"/>
    </xf>
    <xf numFmtId="0" fontId="4" fillId="10" borderId="26" xfId="0" applyFont="1" applyFill="1" applyBorder="1" applyAlignment="1" applyProtection="1">
      <alignment horizontal="center"/>
      <protection hidden="1"/>
    </xf>
    <xf numFmtId="0" fontId="4" fillId="10" borderId="27" xfId="0" applyFont="1" applyFill="1" applyBorder="1" applyAlignment="1" applyProtection="1">
      <alignment horizontal="center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3" fillId="5" borderId="17" xfId="0" applyFont="1" applyFill="1" applyBorder="1" applyAlignment="1" applyProtection="1">
      <alignment horizontal="center" vertical="center"/>
      <protection hidden="1"/>
    </xf>
    <xf numFmtId="0" fontId="4" fillId="9" borderId="25" xfId="0" applyFont="1" applyFill="1" applyBorder="1" applyAlignment="1" applyProtection="1">
      <alignment horizontal="center"/>
      <protection hidden="1"/>
    </xf>
    <xf numFmtId="0" fontId="4" fillId="9" borderId="26" xfId="0" applyFont="1" applyFill="1" applyBorder="1" applyAlignment="1" applyProtection="1">
      <alignment horizontal="center"/>
      <protection hidden="1"/>
    </xf>
    <xf numFmtId="0" fontId="4" fillId="9" borderId="27" xfId="0" applyFont="1" applyFill="1" applyBorder="1" applyAlignment="1" applyProtection="1">
      <alignment horizontal="center"/>
      <protection hidden="1"/>
    </xf>
    <xf numFmtId="0" fontId="3" fillId="9" borderId="22" xfId="0" applyFont="1" applyFill="1" applyBorder="1" applyAlignment="1" applyProtection="1">
      <alignment horizontal="center" vertical="center"/>
      <protection hidden="1"/>
    </xf>
    <xf numFmtId="0" fontId="3" fillId="9" borderId="28" xfId="0" applyFont="1" applyFill="1" applyBorder="1" applyAlignment="1" applyProtection="1">
      <alignment horizontal="center" vertical="center"/>
      <protection hidden="1"/>
    </xf>
    <xf numFmtId="0" fontId="3" fillId="9" borderId="29" xfId="0" applyFont="1" applyFill="1" applyBorder="1" applyAlignment="1" applyProtection="1">
      <alignment horizontal="center" vertical="center"/>
      <protection hidden="1"/>
    </xf>
    <xf numFmtId="0" fontId="3" fillId="9" borderId="25" xfId="0" applyFont="1" applyFill="1" applyBorder="1" applyAlignment="1" applyProtection="1">
      <alignment horizontal="center" vertical="center"/>
      <protection hidden="1"/>
    </xf>
    <xf numFmtId="0" fontId="3" fillId="9" borderId="26" xfId="0" applyFont="1" applyFill="1" applyBorder="1" applyAlignment="1" applyProtection="1">
      <alignment horizontal="center" vertical="center"/>
      <protection hidden="1"/>
    </xf>
    <xf numFmtId="0" fontId="2" fillId="10" borderId="35" xfId="0" applyFont="1" applyFill="1" applyBorder="1" applyAlignment="1" applyProtection="1">
      <alignment horizontal="center" vertical="center"/>
      <protection hidden="1"/>
    </xf>
    <xf numFmtId="0" fontId="4" fillId="9" borderId="30" xfId="0" applyFont="1" applyFill="1" applyBorder="1" applyAlignment="1" applyProtection="1">
      <alignment horizontal="center"/>
      <protection hidden="1"/>
    </xf>
    <xf numFmtId="0" fontId="4" fillId="9" borderId="31" xfId="0" applyFont="1" applyFill="1" applyBorder="1" applyAlignment="1" applyProtection="1">
      <alignment horizontal="center"/>
      <protection hidden="1"/>
    </xf>
    <xf numFmtId="0" fontId="4" fillId="9" borderId="33" xfId="0" applyFont="1" applyFill="1" applyBorder="1" applyAlignment="1" applyProtection="1">
      <alignment horizontal="center"/>
      <protection hidden="1"/>
    </xf>
    <xf numFmtId="0" fontId="3" fillId="10" borderId="25" xfId="0" applyFont="1" applyFill="1" applyBorder="1" applyAlignment="1" applyProtection="1">
      <alignment horizontal="center" vertical="center"/>
      <protection hidden="1"/>
    </xf>
    <xf numFmtId="0" fontId="3" fillId="10" borderId="26" xfId="0" applyFont="1" applyFill="1" applyBorder="1" applyAlignment="1" applyProtection="1">
      <alignment horizontal="center" vertical="center"/>
      <protection hidden="1"/>
    </xf>
    <xf numFmtId="0" fontId="4" fillId="9" borderId="32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36</xdr:row>
      <xdr:rowOff>15241</xdr:rowOff>
    </xdr:from>
    <xdr:to>
      <xdr:col>7</xdr:col>
      <xdr:colOff>291905</xdr:colOff>
      <xdr:row>38</xdr:row>
      <xdr:rowOff>106681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02977BC-DC0F-408B-B366-50A027A2F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7360" y="6743701"/>
          <a:ext cx="2989385" cy="457200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35</xdr:row>
      <xdr:rowOff>53340</xdr:rowOff>
    </xdr:from>
    <xdr:to>
      <xdr:col>33</xdr:col>
      <xdr:colOff>541749</xdr:colOff>
      <xdr:row>38</xdr:row>
      <xdr:rowOff>162017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B61181D-AE28-48F7-B44A-08D200876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6640" y="6598920"/>
          <a:ext cx="5220429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41"/>
  <sheetViews>
    <sheetView tabSelected="1" workbookViewId="0">
      <selection activeCell="Q13" sqref="Q13"/>
    </sheetView>
  </sheetViews>
  <sheetFormatPr defaultColWidth="9.109375" defaultRowHeight="14.4" x14ac:dyDescent="0.3"/>
  <cols>
    <col min="1" max="2" width="1.6640625" style="15" customWidth="1"/>
    <col min="3" max="3" width="8" style="55" customWidth="1"/>
    <col min="4" max="4" width="12.88671875" style="66" customWidth="1"/>
    <col min="5" max="5" width="9.109375" style="55"/>
    <col min="6" max="7" width="15.6640625" style="66" customWidth="1"/>
    <col min="8" max="8" width="6.6640625" style="67" customWidth="1"/>
    <col min="9" max="9" width="1.6640625" style="55" customWidth="1"/>
    <col min="10" max="10" width="6.6640625" style="60" customWidth="1"/>
    <col min="11" max="11" width="1.6640625" style="15" customWidth="1"/>
    <col min="12" max="12" width="16.6640625" style="15" customWidth="1"/>
    <col min="13" max="13" width="6.33203125" style="15" customWidth="1"/>
    <col min="14" max="14" width="0.88671875" style="15" customWidth="1"/>
    <col min="15" max="15" width="6.33203125" style="15" customWidth="1"/>
    <col min="16" max="16" width="0" style="15" hidden="1" customWidth="1"/>
    <col min="17" max="17" width="6.33203125" style="15" customWidth="1"/>
    <col min="18" max="18" width="0.88671875" style="15" customWidth="1"/>
    <col min="19" max="19" width="6.33203125" style="15" customWidth="1"/>
    <col min="20" max="20" width="0" style="15" hidden="1" customWidth="1"/>
    <col min="21" max="21" width="6.33203125" style="15" customWidth="1"/>
    <col min="22" max="22" width="0.88671875" style="15" customWidth="1"/>
    <col min="23" max="23" width="6.33203125" style="15" customWidth="1"/>
    <col min="24" max="24" width="0" style="15" hidden="1" customWidth="1"/>
    <col min="25" max="25" width="6.33203125" style="15" customWidth="1"/>
    <col min="26" max="26" width="0.88671875" style="15" customWidth="1"/>
    <col min="27" max="27" width="6.33203125" style="15" customWidth="1"/>
    <col min="28" max="28" width="0" style="15" hidden="1" customWidth="1"/>
    <col min="29" max="29" width="9.109375" style="15"/>
    <col min="30" max="30" width="3.6640625" style="15" customWidth="1"/>
    <col min="31" max="31" width="0.88671875" style="15" customWidth="1"/>
    <col min="32" max="32" width="3.6640625" style="15" customWidth="1"/>
    <col min="33" max="33" width="6.6640625" style="15" customWidth="1"/>
    <col min="34" max="34" width="11.88671875" style="15" bestFit="1" customWidth="1"/>
    <col min="35" max="35" width="10.88671875" style="15" bestFit="1" customWidth="1"/>
    <col min="36" max="16384" width="9.109375" style="15"/>
  </cols>
  <sheetData>
    <row r="1" spans="2:43" ht="25.8" x14ac:dyDescent="0.5">
      <c r="B1" s="55"/>
      <c r="C1" s="15"/>
      <c r="D1" s="15"/>
      <c r="E1" s="73" t="s">
        <v>76</v>
      </c>
      <c r="F1" s="57"/>
      <c r="G1" s="56"/>
      <c r="H1" s="56"/>
      <c r="I1" s="56"/>
      <c r="J1" s="57"/>
      <c r="K1" s="56"/>
      <c r="L1" s="56"/>
      <c r="M1" s="56"/>
      <c r="N1" s="58"/>
      <c r="O1" s="59"/>
      <c r="P1" s="59"/>
      <c r="Q1" s="59"/>
      <c r="R1" s="55"/>
      <c r="V1" s="55"/>
      <c r="AA1" s="55"/>
      <c r="AC1" s="55"/>
      <c r="AF1" s="55"/>
      <c r="AG1" s="55"/>
      <c r="AJ1" s="55"/>
      <c r="AN1" s="60"/>
      <c r="AO1" s="61"/>
      <c r="AQ1" s="60"/>
    </row>
    <row r="2" spans="2:43" x14ac:dyDescent="0.3">
      <c r="C2" s="62" t="s">
        <v>1</v>
      </c>
      <c r="D2" s="78" t="s">
        <v>2</v>
      </c>
      <c r="E2" s="63" t="s">
        <v>3</v>
      </c>
      <c r="F2" s="63" t="s">
        <v>0</v>
      </c>
      <c r="G2" s="63" t="s">
        <v>0</v>
      </c>
      <c r="H2" s="139" t="s">
        <v>4</v>
      </c>
      <c r="I2" s="139"/>
      <c r="J2" s="140"/>
      <c r="L2" s="1" t="s">
        <v>5</v>
      </c>
      <c r="M2" s="141" t="str">
        <f>IF(D32="","",D32)</f>
        <v>Miroslav A</v>
      </c>
      <c r="N2" s="142"/>
      <c r="O2" s="142"/>
      <c r="P2" s="143"/>
      <c r="Q2" s="144" t="str">
        <f>IF(D33="","",D33)</f>
        <v>Draken B</v>
      </c>
      <c r="R2" s="142"/>
      <c r="S2" s="142"/>
      <c r="T2" s="145"/>
      <c r="U2" s="141" t="str">
        <f>IF(D34="","",D34)</f>
        <v>Ostopovice A</v>
      </c>
      <c r="V2" s="142"/>
      <c r="W2" s="142"/>
      <c r="X2" s="143"/>
      <c r="Y2" s="141" t="str">
        <f>IF(D35="","",D35)</f>
        <v>Miroslav C</v>
      </c>
      <c r="Z2" s="142"/>
      <c r="AA2" s="142"/>
      <c r="AB2" s="143"/>
      <c r="AC2" s="2" t="s">
        <v>6</v>
      </c>
      <c r="AD2" s="136" t="s">
        <v>7</v>
      </c>
      <c r="AE2" s="137"/>
      <c r="AF2" s="137"/>
      <c r="AG2" s="138"/>
      <c r="AH2" s="3" t="s">
        <v>8</v>
      </c>
    </row>
    <row r="3" spans="2:43" x14ac:dyDescent="0.3">
      <c r="C3" s="91">
        <v>901</v>
      </c>
      <c r="D3" s="92" t="s">
        <v>9</v>
      </c>
      <c r="E3" s="93">
        <f>G35</f>
        <v>0.375</v>
      </c>
      <c r="F3" s="94" t="str">
        <f>IF(D39="","",D39)</f>
        <v>Ostopovice B</v>
      </c>
      <c r="G3" s="94" t="str">
        <f>IF(D36="","",D36)</f>
        <v>Vracov</v>
      </c>
      <c r="H3" s="120">
        <v>5</v>
      </c>
      <c r="I3" s="92" t="s">
        <v>10</v>
      </c>
      <c r="J3" s="114">
        <v>15</v>
      </c>
      <c r="L3" s="4" t="str">
        <f>IF(D32="","",D32)</f>
        <v>Miroslav A</v>
      </c>
      <c r="M3" s="146"/>
      <c r="N3" s="147"/>
      <c r="O3" s="147"/>
      <c r="P3" s="5">
        <f>IF(M3&gt;O3,2,IF(M3=O3,1,0))</f>
        <v>1</v>
      </c>
      <c r="Q3" s="6">
        <f>IF(H19="","",H19)</f>
        <v>8</v>
      </c>
      <c r="R3" s="7" t="s">
        <v>10</v>
      </c>
      <c r="S3" s="8">
        <f>IF(J19="","",J19)</f>
        <v>1</v>
      </c>
      <c r="T3" s="9">
        <f>IF(Q3&gt;S3,2,IF(Q3=S3,1,0))</f>
        <v>2</v>
      </c>
      <c r="U3" s="6">
        <f>IF(H10="","",H10)</f>
        <v>12</v>
      </c>
      <c r="V3" s="7" t="s">
        <v>10</v>
      </c>
      <c r="W3" s="10">
        <f>IF(J10="","",J10)</f>
        <v>2</v>
      </c>
      <c r="X3" s="5">
        <f>IF(U3&gt;W3,2,IF(U3=W3,1,0))</f>
        <v>2</v>
      </c>
      <c r="Y3" s="6">
        <f>IF(J4="","",J4)</f>
        <v>8</v>
      </c>
      <c r="Z3" s="7" t="s">
        <v>10</v>
      </c>
      <c r="AA3" s="10">
        <f>IF(H4="","",H4)</f>
        <v>6</v>
      </c>
      <c r="AB3" s="5">
        <f>IF(Y3&gt;AA3,2,IF(Y3=AA3,1,0))</f>
        <v>2</v>
      </c>
      <c r="AC3" s="11">
        <f>SUM(IF(Q3&gt;S3,2,0),IF(Q3=S3,1,0),IF(U3&gt;W3,2,0),IF(U3=W3,1,0),IF(Y3&gt;AA3,2,0),IF(Y3=AA3,1,0),IF(Q3="",-1,0),IF(U3="",-1,0),IF(Y3="",-1,0))</f>
        <v>6</v>
      </c>
      <c r="AD3" s="12">
        <f>SUM(Q3,U3,Y3)</f>
        <v>28</v>
      </c>
      <c r="AE3" s="7" t="s">
        <v>10</v>
      </c>
      <c r="AF3" s="10">
        <f>SUM(S3,W3,AA3)</f>
        <v>9</v>
      </c>
      <c r="AG3" s="13">
        <f>AD3-AF3</f>
        <v>19</v>
      </c>
      <c r="AH3" s="13">
        <f>IF(J19="","",_xlfn.RANK.EQ(AC3,AC3:AC6))</f>
        <v>1</v>
      </c>
    </row>
    <row r="4" spans="2:43" x14ac:dyDescent="0.3">
      <c r="C4" s="25">
        <v>902</v>
      </c>
      <c r="D4" s="26" t="s">
        <v>11</v>
      </c>
      <c r="E4" s="27">
        <f>G35+G33</f>
        <v>0.38541666666666669</v>
      </c>
      <c r="F4" s="28" t="str">
        <f>IF(D35="","",D35)</f>
        <v>Miroslav C</v>
      </c>
      <c r="G4" s="28" t="str">
        <f>IF(D32="","",D32)</f>
        <v>Miroslav A</v>
      </c>
      <c r="H4" s="121">
        <v>6</v>
      </c>
      <c r="I4" s="26" t="s">
        <v>10</v>
      </c>
      <c r="J4" s="115">
        <v>8</v>
      </c>
      <c r="L4" s="4" t="str">
        <f>IF(D33="","",D33)</f>
        <v>Draken B</v>
      </c>
      <c r="M4" s="6">
        <f>IF(J19="","",J19)</f>
        <v>1</v>
      </c>
      <c r="N4" s="7" t="s">
        <v>10</v>
      </c>
      <c r="O4" s="10">
        <f>IF(H19="","",H19)</f>
        <v>8</v>
      </c>
      <c r="P4" s="5">
        <f>IF(M4&gt;O4,2,IF(M4=O4,1,0))</f>
        <v>0</v>
      </c>
      <c r="Q4" s="146"/>
      <c r="R4" s="147"/>
      <c r="S4" s="148"/>
      <c r="T4" s="9">
        <f>IF(Q4&gt;S4,2,IF(Q4=S4,1,0))</f>
        <v>1</v>
      </c>
      <c r="U4" s="6">
        <f>IF(H7="","",H7)</f>
        <v>2</v>
      </c>
      <c r="V4" s="7" t="s">
        <v>10</v>
      </c>
      <c r="W4" s="10">
        <f>IF(J7="","",J7)</f>
        <v>4</v>
      </c>
      <c r="X4" s="5">
        <f>IF(U4&gt;W4,2,IF(U4=W4,1,0))</f>
        <v>0</v>
      </c>
      <c r="Y4" s="6">
        <f>IF(H13="","",H13)</f>
        <v>1</v>
      </c>
      <c r="Z4" s="7" t="s">
        <v>10</v>
      </c>
      <c r="AA4" s="10">
        <f>IF(J13="","",J13)</f>
        <v>5</v>
      </c>
      <c r="AB4" s="5">
        <f>IF(Y4&gt;AA4,2,IF(Y4=AA4,1,0))</f>
        <v>0</v>
      </c>
      <c r="AC4" s="11">
        <f>SUM(IF(M4&gt;O4,2,0),IF(M4=O4,1,0),IF(U4&gt;W4,2,0),IF(U4=W4,1,0),IF(Y4&gt;AA4,2,0),IF(Y4=AA4,1,0),IF(M4="",-1,0),IF(U4="",-1,0),IF(Y4="",-1,0))</f>
        <v>0</v>
      </c>
      <c r="AD4" s="14">
        <f>SUM(M4,U4,Y4)</f>
        <v>4</v>
      </c>
      <c r="AE4" s="7" t="s">
        <v>10</v>
      </c>
      <c r="AF4" s="10">
        <f>SUM(O4,W4,AA4)</f>
        <v>17</v>
      </c>
      <c r="AG4" s="13">
        <f>AD4-AF4</f>
        <v>-13</v>
      </c>
      <c r="AH4" s="13">
        <f>IF(J19="","",_xlfn.RANK.EQ(AC4,AC3:AC6))</f>
        <v>4</v>
      </c>
    </row>
    <row r="5" spans="2:43" x14ac:dyDescent="0.3">
      <c r="C5" s="102">
        <v>1001</v>
      </c>
      <c r="D5" s="103" t="s">
        <v>73</v>
      </c>
      <c r="E5" s="104">
        <f>E4+G33</f>
        <v>0.39583333333333337</v>
      </c>
      <c r="F5" s="101" t="str">
        <f>IF(F35="","",F35)</f>
        <v>Vracov</v>
      </c>
      <c r="G5" s="101" t="str">
        <f>IF(F32="","",F32)</f>
        <v>Miroslav</v>
      </c>
      <c r="H5" s="122">
        <v>7</v>
      </c>
      <c r="I5" s="103" t="s">
        <v>10</v>
      </c>
      <c r="J5" s="116">
        <v>1</v>
      </c>
      <c r="L5" s="4" t="str">
        <f>IF(D34="","",D34)</f>
        <v>Ostopovice A</v>
      </c>
      <c r="M5" s="6">
        <f>IF(J10="","",J10)</f>
        <v>2</v>
      </c>
      <c r="N5" s="7" t="s">
        <v>10</v>
      </c>
      <c r="O5" s="10">
        <f>IF(H10="","",H10)</f>
        <v>12</v>
      </c>
      <c r="P5" s="5">
        <f>IF(M5&gt;O5,2,IF(M5=O5,1,0))</f>
        <v>0</v>
      </c>
      <c r="Q5" s="6">
        <f>IF(J7="","",J7)</f>
        <v>4</v>
      </c>
      <c r="R5" s="7" t="s">
        <v>10</v>
      </c>
      <c r="S5" s="8">
        <f>IF(H7="","",H7)</f>
        <v>2</v>
      </c>
      <c r="T5" s="9">
        <f>IF(Q5&gt;S5,2,IF(Q5=S5,1,0))</f>
        <v>2</v>
      </c>
      <c r="U5" s="146"/>
      <c r="V5" s="147"/>
      <c r="W5" s="147"/>
      <c r="X5" s="5">
        <f>IF(U5&gt;W5,2,IF(U5=W5,1,0))</f>
        <v>1</v>
      </c>
      <c r="Y5" s="6">
        <f>IF(H16="","",H16)</f>
        <v>7</v>
      </c>
      <c r="Z5" s="7" t="s">
        <v>10</v>
      </c>
      <c r="AA5" s="10">
        <f>IF(J16="","",J16)</f>
        <v>4</v>
      </c>
      <c r="AB5" s="5">
        <f>IF(Y5&gt;AA5,2,IF(Y5=AA5,1,0))</f>
        <v>2</v>
      </c>
      <c r="AC5" s="11">
        <f>SUM(IF(M5&gt;O5,2,0),IF(M5=O5,1,0),IF(Q5&gt;S5,2,0),IF(Q5=S5,1,0),IF(Y5&gt;AA5,2,0),IF(Y5=AA5,1,0),IF(M5="",-1,0),IF(Q5="",-1,0),IF(Y5="",-1,0))</f>
        <v>4</v>
      </c>
      <c r="AD5" s="14">
        <f>SUM(M5,Q5,Y5)</f>
        <v>13</v>
      </c>
      <c r="AE5" s="7" t="s">
        <v>10</v>
      </c>
      <c r="AF5" s="10">
        <f>SUM(O5,S5,W5)</f>
        <v>14</v>
      </c>
      <c r="AG5" s="13">
        <f>AD5-AF5</f>
        <v>-1</v>
      </c>
      <c r="AH5" s="13">
        <f>IF(J19="","",_xlfn.RANK.EQ(AC5,AC3:AC6))</f>
        <v>2</v>
      </c>
    </row>
    <row r="6" spans="2:43" x14ac:dyDescent="0.3">
      <c r="C6" s="91">
        <v>903</v>
      </c>
      <c r="D6" s="92" t="s">
        <v>12</v>
      </c>
      <c r="E6" s="93">
        <f>E5+G33</f>
        <v>0.40625000000000006</v>
      </c>
      <c r="F6" s="94" t="str">
        <f>IF(D37="","",D37)</f>
        <v>Miroslav B</v>
      </c>
      <c r="G6" s="94" t="str">
        <f>IF(D38="","",D38)</f>
        <v>Draken A</v>
      </c>
      <c r="H6" s="120">
        <v>4</v>
      </c>
      <c r="I6" s="92" t="s">
        <v>10</v>
      </c>
      <c r="J6" s="114">
        <v>5</v>
      </c>
      <c r="L6" s="4" t="str">
        <f>IF(D35="","",D35)</f>
        <v>Miroslav C</v>
      </c>
      <c r="M6" s="6">
        <f>IF(H4="","",H4)</f>
        <v>6</v>
      </c>
      <c r="N6" s="7" t="s">
        <v>10</v>
      </c>
      <c r="O6" s="10">
        <f>IF(J4="","",J4)</f>
        <v>8</v>
      </c>
      <c r="P6" s="5">
        <f>IF(M6&gt;O6,2,IF(M6=O6,1,0))</f>
        <v>0</v>
      </c>
      <c r="Q6" s="6">
        <f>IF(J13="","",J13)</f>
        <v>5</v>
      </c>
      <c r="R6" s="7" t="s">
        <v>10</v>
      </c>
      <c r="S6" s="8">
        <f>IF(H13="","",H13)</f>
        <v>1</v>
      </c>
      <c r="T6" s="9">
        <f>IF(Q6&gt;S6,2,IF(Q6=S6,1,0))</f>
        <v>2</v>
      </c>
      <c r="U6" s="6">
        <f>IF(J16="","",J16)</f>
        <v>4</v>
      </c>
      <c r="V6" s="7" t="s">
        <v>10</v>
      </c>
      <c r="W6" s="10">
        <f>IF(H16="","",H16)</f>
        <v>7</v>
      </c>
      <c r="X6" s="5">
        <f>IF(U6&gt;W6,2,IF(U6=W6,1,0))</f>
        <v>0</v>
      </c>
      <c r="Y6" s="146"/>
      <c r="Z6" s="147"/>
      <c r="AA6" s="147"/>
      <c r="AB6" s="5">
        <f>IF(Y6&gt;AA6,2,IF(Y6=AA6,1,0))</f>
        <v>1</v>
      </c>
      <c r="AC6" s="11">
        <f>SUM(IF(M6&gt;O6,2,0),IF(M6=O6,1,0),IF(Q6&gt;S6,2,0),IF(Q6=S6,1,0),IF(U6&gt;W6,2,0),IF(U6=W6,1,0),IF(M6="",-1,0),IF(Q6="",-1,0),IF(U6="",-1,0))</f>
        <v>2</v>
      </c>
      <c r="AD6" s="14">
        <f>SUM(M6,Q6,U6)</f>
        <v>15</v>
      </c>
      <c r="AE6" s="7" t="s">
        <v>10</v>
      </c>
      <c r="AF6" s="10">
        <f>SUM(O6,S6,W6)</f>
        <v>16</v>
      </c>
      <c r="AG6" s="13">
        <f>AD6-AF6</f>
        <v>-1</v>
      </c>
      <c r="AH6" s="13">
        <f>IF(J19="","",_xlfn.RANK.EQ(AC6,AC3:AC6))</f>
        <v>3</v>
      </c>
    </row>
    <row r="7" spans="2:43" x14ac:dyDescent="0.3">
      <c r="C7" s="25">
        <v>904</v>
      </c>
      <c r="D7" s="26" t="s">
        <v>13</v>
      </c>
      <c r="E7" s="27">
        <f>E6+G33</f>
        <v>0.41666666666666674</v>
      </c>
      <c r="F7" s="28" t="str">
        <f>IF(D33="","",D33)</f>
        <v>Draken B</v>
      </c>
      <c r="G7" s="28" t="str">
        <f>IF(D34="","",D34)</f>
        <v>Ostopovice A</v>
      </c>
      <c r="H7" s="121">
        <v>2</v>
      </c>
      <c r="I7" s="26" t="s">
        <v>10</v>
      </c>
      <c r="J7" s="115">
        <v>4</v>
      </c>
    </row>
    <row r="8" spans="2:43" x14ac:dyDescent="0.3">
      <c r="C8" s="102">
        <v>1002</v>
      </c>
      <c r="D8" s="103" t="s">
        <v>60</v>
      </c>
      <c r="E8" s="104">
        <f>E7+G33</f>
        <v>0.42708333333333343</v>
      </c>
      <c r="F8" s="101" t="str">
        <f>IF(F33="","",F33)</f>
        <v>Ostopovice</v>
      </c>
      <c r="G8" s="101" t="str">
        <f>IF(F34="","",F34)</f>
        <v>1.NH Brno</v>
      </c>
      <c r="H8" s="122">
        <v>5</v>
      </c>
      <c r="I8" s="103" t="s">
        <v>10</v>
      </c>
      <c r="J8" s="116">
        <v>2</v>
      </c>
      <c r="L8" s="16" t="s">
        <v>16</v>
      </c>
      <c r="M8" s="149" t="str">
        <f>IF(D36="","",D36)</f>
        <v>Vracov</v>
      </c>
      <c r="N8" s="150"/>
      <c r="O8" s="150"/>
      <c r="P8" s="151"/>
      <c r="Q8" s="149" t="str">
        <f>IF(D37="","",D37)</f>
        <v>Miroslav B</v>
      </c>
      <c r="R8" s="150"/>
      <c r="S8" s="150"/>
      <c r="T8" s="151"/>
      <c r="U8" s="149" t="str">
        <f>IF(D38="","",D38)</f>
        <v>Draken A</v>
      </c>
      <c r="V8" s="150"/>
      <c r="W8" s="150"/>
      <c r="X8" s="151"/>
      <c r="Y8" s="149" t="str">
        <f>IF(D39="","",D39)</f>
        <v>Ostopovice B</v>
      </c>
      <c r="Z8" s="150"/>
      <c r="AA8" s="150"/>
      <c r="AB8" s="151"/>
      <c r="AC8" s="17" t="s">
        <v>6</v>
      </c>
      <c r="AD8" s="150" t="s">
        <v>7</v>
      </c>
      <c r="AE8" s="150"/>
      <c r="AF8" s="150"/>
      <c r="AG8" s="150"/>
      <c r="AH8" s="17" t="s">
        <v>8</v>
      </c>
    </row>
    <row r="9" spans="2:43" x14ac:dyDescent="0.3">
      <c r="C9" s="91">
        <v>905</v>
      </c>
      <c r="D9" s="92" t="s">
        <v>14</v>
      </c>
      <c r="E9" s="93">
        <f>E8+G33</f>
        <v>0.43750000000000011</v>
      </c>
      <c r="F9" s="94" t="str">
        <f>IF(D36="","",D36)</f>
        <v>Vracov</v>
      </c>
      <c r="G9" s="94" t="str">
        <f>IF(D38="","",D38)</f>
        <v>Draken A</v>
      </c>
      <c r="H9" s="120">
        <v>8</v>
      </c>
      <c r="I9" s="92" t="s">
        <v>10</v>
      </c>
      <c r="J9" s="114">
        <v>5</v>
      </c>
      <c r="L9" s="18" t="str">
        <f>IF(D36="","",D36)</f>
        <v>Vracov</v>
      </c>
      <c r="M9" s="160"/>
      <c r="N9" s="161"/>
      <c r="O9" s="161"/>
      <c r="P9" s="19">
        <f>IF(M9&gt;O9,2,IF(M9=O9,1,0))</f>
        <v>1</v>
      </c>
      <c r="Q9" s="20">
        <f>IF(H18="","",H18)</f>
        <v>10</v>
      </c>
      <c r="R9" s="21" t="s">
        <v>10</v>
      </c>
      <c r="S9" s="22">
        <f>IF(J18="","",J18)</f>
        <v>3</v>
      </c>
      <c r="T9" s="19">
        <f>IF(Q9&gt;S9,2,IF(Q9=S9,1,0))</f>
        <v>2</v>
      </c>
      <c r="U9" s="20">
        <f>IF(H9="","",H9)</f>
        <v>8</v>
      </c>
      <c r="V9" s="21" t="s">
        <v>10</v>
      </c>
      <c r="W9" s="22">
        <f>IF(J9="","",J9)</f>
        <v>5</v>
      </c>
      <c r="X9" s="19">
        <f>IF(U9&gt;W9,2,IF(U9=W9,1,0))</f>
        <v>2</v>
      </c>
      <c r="Y9" s="20">
        <f>IF(J3="","",J3)</f>
        <v>15</v>
      </c>
      <c r="Z9" s="21" t="s">
        <v>10</v>
      </c>
      <c r="AA9" s="22">
        <f>IF(H3="","",H3)</f>
        <v>5</v>
      </c>
      <c r="AB9" s="19">
        <f>IF(Y9&gt;AA9,2,IF(Y9=AA9,1,0))</f>
        <v>2</v>
      </c>
      <c r="AC9" s="11">
        <f>SUM(IF(Y9&gt;AA9,2,0),IF(Y9=AA9,1,0),IF(Q9&gt;S9,2,0),IF(Q9=S9,1,0),IF(U9&gt;W9,2,0),IF(U9=W9,1,0),IF(Y9="",-1,0),IF(Q9="",-1,0),IF(U9="",-1,0))</f>
        <v>6</v>
      </c>
      <c r="AD9" s="23">
        <f>SUM(Q9,U9,Y9)</f>
        <v>33</v>
      </c>
      <c r="AE9" s="21" t="s">
        <v>10</v>
      </c>
      <c r="AF9" s="22">
        <f>SUM(S9,W9,AA9)</f>
        <v>13</v>
      </c>
      <c r="AG9" s="21">
        <f>AD9-AF9</f>
        <v>20</v>
      </c>
      <c r="AH9" s="64">
        <f>IF(J18="","",_xlfn.RANK.EQ(AC9,AC9:AC12))</f>
        <v>1</v>
      </c>
    </row>
    <row r="10" spans="2:43" x14ac:dyDescent="0.3">
      <c r="C10" s="25">
        <v>906</v>
      </c>
      <c r="D10" s="26" t="s">
        <v>15</v>
      </c>
      <c r="E10" s="27">
        <f>E9+G33</f>
        <v>0.4479166666666668</v>
      </c>
      <c r="F10" s="28" t="str">
        <f>IF(D32="","",D32)</f>
        <v>Miroslav A</v>
      </c>
      <c r="G10" s="28" t="str">
        <f>IF(D34="","",D34)</f>
        <v>Ostopovice A</v>
      </c>
      <c r="H10" s="121">
        <v>12</v>
      </c>
      <c r="I10" s="26" t="s">
        <v>10</v>
      </c>
      <c r="J10" s="115">
        <v>2</v>
      </c>
      <c r="L10" s="18" t="str">
        <f>IF(D37="","",D37)</f>
        <v>Miroslav B</v>
      </c>
      <c r="M10" s="20">
        <f>IF(J18="","",J18)</f>
        <v>3</v>
      </c>
      <c r="N10" s="21" t="s">
        <v>10</v>
      </c>
      <c r="O10" s="22">
        <f>IF(H18="","",H18)</f>
        <v>10</v>
      </c>
      <c r="P10" s="19">
        <f>IF(M10&gt;O10,2,IF(M10=O10,1,0))</f>
        <v>0</v>
      </c>
      <c r="Q10" s="160"/>
      <c r="R10" s="161"/>
      <c r="S10" s="161"/>
      <c r="T10" s="19">
        <f>IF(Q10&gt;S10,2,IF(Q10=S10,1,0))</f>
        <v>1</v>
      </c>
      <c r="U10" s="20">
        <f>IF(H6="","",H6)</f>
        <v>4</v>
      </c>
      <c r="V10" s="21" t="s">
        <v>10</v>
      </c>
      <c r="W10" s="22">
        <f>IF(J6="","",J6)</f>
        <v>5</v>
      </c>
      <c r="X10" s="19">
        <f>IF(U10&gt;W10,2,IF(U10=W10,1,0))</f>
        <v>0</v>
      </c>
      <c r="Y10" s="20">
        <f>IF(H12="","",H12)</f>
        <v>10</v>
      </c>
      <c r="Z10" s="21" t="s">
        <v>10</v>
      </c>
      <c r="AA10" s="22">
        <f>IF(J12="","",J12)</f>
        <v>2</v>
      </c>
      <c r="AB10" s="19">
        <f>IF(Y10&gt;AA10,2,IF(Y10=AA10,1,0))</f>
        <v>2</v>
      </c>
      <c r="AC10" s="11">
        <f>SUM(IF(Y10&gt;AA10,2,0),IF(Y10=AA10,1,0),IF(M10&gt;O10,2,0),IF(M10=O10,1,0),IF(U10&gt;W10,2,0),IF(U10=W10,1,0),IF(Y10="",-1,0),IF(M10="",-1,0),IF(U10="",-1,0))</f>
        <v>2</v>
      </c>
      <c r="AD10" s="23">
        <f>SUM(M10,U10,Y10)</f>
        <v>17</v>
      </c>
      <c r="AE10" s="21" t="s">
        <v>10</v>
      </c>
      <c r="AF10" s="22">
        <f>SUM(O10,W10,AA10)</f>
        <v>17</v>
      </c>
      <c r="AG10" s="21">
        <f>AD10-AF10</f>
        <v>0</v>
      </c>
      <c r="AH10" s="64">
        <f>IF(J18="","",_xlfn.RANK.EQ(AC10,AC9:AC12))</f>
        <v>3</v>
      </c>
    </row>
    <row r="11" spans="2:43" x14ac:dyDescent="0.3">
      <c r="C11" s="102">
        <v>1003</v>
      </c>
      <c r="D11" s="103" t="s">
        <v>61</v>
      </c>
      <c r="E11" s="104">
        <f>E10+G33</f>
        <v>0.45833333333333348</v>
      </c>
      <c r="F11" s="101" t="str">
        <f>IF(F32="","",F32)</f>
        <v>Miroslav</v>
      </c>
      <c r="G11" s="101" t="str">
        <f>IF(F34="","",F34)</f>
        <v>1.NH Brno</v>
      </c>
      <c r="H11" s="122">
        <v>3</v>
      </c>
      <c r="I11" s="103" t="s">
        <v>10</v>
      </c>
      <c r="J11" s="116">
        <v>6</v>
      </c>
      <c r="L11" s="18" t="str">
        <f>IF(D38="","",D38)</f>
        <v>Draken A</v>
      </c>
      <c r="M11" s="20">
        <f>IF(J9="","",J9)</f>
        <v>5</v>
      </c>
      <c r="N11" s="21" t="s">
        <v>10</v>
      </c>
      <c r="O11" s="22">
        <f>IF(H9="","",H9)</f>
        <v>8</v>
      </c>
      <c r="P11" s="19">
        <f>IF(M11&gt;O11,2,IF(M11=O11,1,0))</f>
        <v>0</v>
      </c>
      <c r="Q11" s="20">
        <f>IF(J6="","",J6)</f>
        <v>5</v>
      </c>
      <c r="R11" s="21" t="s">
        <v>10</v>
      </c>
      <c r="S11" s="22">
        <f>IF(H6="","",H6)</f>
        <v>4</v>
      </c>
      <c r="T11" s="19">
        <f>IF(Q11&gt;S11,2,IF(Q11=S11,1,0))</f>
        <v>2</v>
      </c>
      <c r="U11" s="160"/>
      <c r="V11" s="161"/>
      <c r="W11" s="161"/>
      <c r="X11" s="19">
        <f>IF(U11&gt;W11,2,IF(U11=W11,1,0))</f>
        <v>1</v>
      </c>
      <c r="Y11" s="20">
        <f>IF(H15="","",H15)</f>
        <v>9</v>
      </c>
      <c r="Z11" s="21" t="s">
        <v>10</v>
      </c>
      <c r="AA11" s="22">
        <f>IF(J15="","",J15)</f>
        <v>5</v>
      </c>
      <c r="AB11" s="19">
        <f>IF(Y11&gt;AA11,2,IF(Y11=AA11,1,0))</f>
        <v>2</v>
      </c>
      <c r="AC11" s="11">
        <f>SUM(IF(Y11&gt;AA11,2,0),IF(Y11=AA11,1,0),IF(M11&gt;O11,2,0),IF(M11=O11,1,0),IF(Q11&gt;S11,2,0),IF(Q11=S11,1,0),IF(Y11="",-1,0),IF(M11="",-1,0),IF(Q11="",-1,0))</f>
        <v>4</v>
      </c>
      <c r="AD11" s="23">
        <f>SUM(M11,Q11,Y11)</f>
        <v>19</v>
      </c>
      <c r="AE11" s="21" t="s">
        <v>10</v>
      </c>
      <c r="AF11" s="22">
        <f>SUM(O11,S11,AA11)</f>
        <v>17</v>
      </c>
      <c r="AG11" s="21">
        <f>AD11-AF11</f>
        <v>2</v>
      </c>
      <c r="AH11" s="64">
        <f>IF(J18="","",_xlfn.RANK.EQ(AC11,AC9:AC12))</f>
        <v>2</v>
      </c>
    </row>
    <row r="12" spans="2:43" x14ac:dyDescent="0.3">
      <c r="C12" s="91">
        <v>907</v>
      </c>
      <c r="D12" s="92" t="s">
        <v>17</v>
      </c>
      <c r="E12" s="93">
        <f>E11+G33</f>
        <v>0.46875000000000017</v>
      </c>
      <c r="F12" s="94" t="str">
        <f>IF(D37="","",D37)</f>
        <v>Miroslav B</v>
      </c>
      <c r="G12" s="94" t="str">
        <f>IF(D39="","",D39)</f>
        <v>Ostopovice B</v>
      </c>
      <c r="H12" s="120">
        <v>10</v>
      </c>
      <c r="I12" s="92" t="s">
        <v>10</v>
      </c>
      <c r="J12" s="114">
        <v>2</v>
      </c>
      <c r="L12" s="18" t="str">
        <f>IF(D39="","",D39)</f>
        <v>Ostopovice B</v>
      </c>
      <c r="M12" s="20">
        <f>IF(H3="","",H3)</f>
        <v>5</v>
      </c>
      <c r="N12" s="21" t="s">
        <v>10</v>
      </c>
      <c r="O12" s="22">
        <f>IF(J3="","",J3)</f>
        <v>15</v>
      </c>
      <c r="P12" s="19">
        <f>IF(M12&gt;O12,2,IF(M12=O12,1,0))</f>
        <v>0</v>
      </c>
      <c r="Q12" s="20">
        <f>IF(J12="","",J12)</f>
        <v>2</v>
      </c>
      <c r="R12" s="21" t="s">
        <v>10</v>
      </c>
      <c r="S12" s="22">
        <f>IF(H12="","",H12)</f>
        <v>10</v>
      </c>
      <c r="T12" s="19">
        <f>IF(Q12&gt;S12,2,IF(Q12=S12,1,0))</f>
        <v>0</v>
      </c>
      <c r="U12" s="20">
        <f>IF(J15="","",J15)</f>
        <v>5</v>
      </c>
      <c r="V12" s="21" t="s">
        <v>10</v>
      </c>
      <c r="W12" s="22">
        <f>IF(H15="","",H15)</f>
        <v>9</v>
      </c>
      <c r="X12" s="19">
        <f>IF(U12&gt;W12,2,IF(U12=W12,1,0))</f>
        <v>0</v>
      </c>
      <c r="Y12" s="160"/>
      <c r="Z12" s="161"/>
      <c r="AA12" s="161"/>
      <c r="AB12" s="19">
        <f>IF(Y12&gt;AA12,2,IF(Y12=AA12,1,0))</f>
        <v>1</v>
      </c>
      <c r="AC12" s="11">
        <f>SUM(IF(U12&gt;W12,2,0),IF(U12=W12,1,0),IF(M12&gt;O12,2,0),IF(M12=O12,1,0),IF(Q12&gt;S12,2,0),IF(Q12=S12,1,0),IF(U12="",-1,0),IF(M12="",-1,0),IF(Q12="",-1,0))</f>
        <v>0</v>
      </c>
      <c r="AD12" s="23">
        <f>SUM(M12,Q12,U12)</f>
        <v>12</v>
      </c>
      <c r="AE12" s="21" t="s">
        <v>10</v>
      </c>
      <c r="AF12" s="22">
        <f>SUM(O12,S12,W12)</f>
        <v>34</v>
      </c>
      <c r="AG12" s="21">
        <f>AD12-AF12</f>
        <v>-22</v>
      </c>
      <c r="AH12" s="64">
        <f>IF(J18="","",_xlfn.RANK.EQ(AC12,AC9:AC12))</f>
        <v>4</v>
      </c>
    </row>
    <row r="13" spans="2:43" x14ac:dyDescent="0.3">
      <c r="C13" s="25">
        <v>908</v>
      </c>
      <c r="D13" s="26" t="s">
        <v>18</v>
      </c>
      <c r="E13" s="27">
        <f>E12+G33</f>
        <v>0.47916666666666685</v>
      </c>
      <c r="F13" s="28" t="str">
        <f>IF(D33="","",D33)</f>
        <v>Draken B</v>
      </c>
      <c r="G13" s="28" t="str">
        <f>IF(D35="","",D35)</f>
        <v>Miroslav C</v>
      </c>
      <c r="H13" s="121">
        <v>1</v>
      </c>
      <c r="I13" s="26" t="s">
        <v>10</v>
      </c>
      <c r="J13" s="115">
        <v>5</v>
      </c>
    </row>
    <row r="14" spans="2:43" x14ac:dyDescent="0.3">
      <c r="C14" s="102">
        <v>1004</v>
      </c>
      <c r="D14" s="103" t="s">
        <v>74</v>
      </c>
      <c r="E14" s="104">
        <f>E13+G33</f>
        <v>0.48958333333333354</v>
      </c>
      <c r="F14" s="101" t="str">
        <f>IF(F33="","",F33)</f>
        <v>Ostopovice</v>
      </c>
      <c r="G14" s="101" t="str">
        <f>IF(F35="","",F35)</f>
        <v>Vracov</v>
      </c>
      <c r="H14" s="122">
        <v>9</v>
      </c>
      <c r="I14" s="103" t="s">
        <v>10</v>
      </c>
      <c r="J14" s="116">
        <v>4</v>
      </c>
      <c r="L14" s="47" t="s">
        <v>33</v>
      </c>
      <c r="M14" s="171" t="str">
        <f>L15</f>
        <v>Miroslav A</v>
      </c>
      <c r="N14" s="172"/>
      <c r="O14" s="172"/>
      <c r="P14" s="173"/>
      <c r="Q14" s="162" t="str">
        <f>L16</f>
        <v>Vracov</v>
      </c>
      <c r="R14" s="163"/>
      <c r="S14" s="163"/>
      <c r="T14" s="164"/>
      <c r="U14" s="171" t="str">
        <f>L17</f>
        <v>Draken A</v>
      </c>
      <c r="V14" s="172"/>
      <c r="W14" s="172"/>
      <c r="X14" s="176"/>
      <c r="Y14" s="162" t="str">
        <f>L18</f>
        <v>Ostopovice A</v>
      </c>
      <c r="Z14" s="163"/>
      <c r="AA14" s="163"/>
      <c r="AB14" s="164"/>
      <c r="AC14" s="43" t="s">
        <v>6</v>
      </c>
      <c r="AD14" s="162" t="s">
        <v>7</v>
      </c>
      <c r="AE14" s="163"/>
      <c r="AF14" s="163"/>
      <c r="AG14" s="164"/>
      <c r="AH14" s="43" t="s">
        <v>8</v>
      </c>
    </row>
    <row r="15" spans="2:43" x14ac:dyDescent="0.3">
      <c r="C15" s="91">
        <v>909</v>
      </c>
      <c r="D15" s="92" t="s">
        <v>19</v>
      </c>
      <c r="E15" s="93">
        <f>E14+G33</f>
        <v>0.50000000000000022</v>
      </c>
      <c r="F15" s="94" t="str">
        <f>IF(D38="","",D38)</f>
        <v>Draken A</v>
      </c>
      <c r="G15" s="94" t="str">
        <f>IF(D39="","",D39)</f>
        <v>Ostopovice B</v>
      </c>
      <c r="H15" s="120">
        <v>9</v>
      </c>
      <c r="I15" s="92" t="s">
        <v>10</v>
      </c>
      <c r="J15" s="114">
        <v>5</v>
      </c>
      <c r="L15" s="79" t="str">
        <f>IF(AH6="","",IF(AH3=1,L3,IF(AH4=1,L4,IF(AH5=1,L5,L6))))</f>
        <v>Miroslav A</v>
      </c>
      <c r="M15" s="165" t="s">
        <v>42</v>
      </c>
      <c r="N15" s="166"/>
      <c r="O15" s="167"/>
      <c r="P15" s="40">
        <f>IF(M15&gt;O15,2,IF(M15=O15,1,0))</f>
        <v>2</v>
      </c>
      <c r="Q15" s="37">
        <f>IF(H28="","",H28)</f>
        <v>7</v>
      </c>
      <c r="R15" s="38" t="s">
        <v>10</v>
      </c>
      <c r="S15" s="41">
        <f>IF(J28="","",J28)</f>
        <v>7</v>
      </c>
      <c r="T15" s="42">
        <f>IF(Q15&gt;S15,2,IF(Q15=S15,1,0))</f>
        <v>1</v>
      </c>
      <c r="U15" s="37">
        <f>IF(H23="","",H23)</f>
        <v>11</v>
      </c>
      <c r="V15" s="38" t="s">
        <v>10</v>
      </c>
      <c r="W15" s="41">
        <f>IF(J23="","",J23)</f>
        <v>7</v>
      </c>
      <c r="X15" s="42">
        <f>IF(U15&gt;W15,2,IF(U15=W15,1,0))</f>
        <v>2</v>
      </c>
      <c r="Y15" s="74">
        <f>IF(AH3="","",IF(AH3=1,IF(AH4=2,Q3,IF(AH5=2,U3,IF(AH6=2,Y3))),IF(AH4=1,IF(AH3=2,M4,IF(AH5=2,U4,IF(AH6=2,Y4,))),IF(AH5=1,IF(AH3=2,M5,IF(AH4=2,Q5,IF(AH6=2,Y5))),IF(AH6=1,IF(AH3=2,M6,IF(AH4=2,Q6,IF(AH5=2,U6))))))))</f>
        <v>12</v>
      </c>
      <c r="Z15" s="75" t="s">
        <v>10</v>
      </c>
      <c r="AA15" s="95">
        <f>IF(AH3="","",IF(AH3=1,IF(AH4=2,S3,IF(AH5=2,W3,IF(AH6=2,AA3))),IF(AH4=1,IF(AH3=2,O4,IF(AH5=2,W4,IF(AH6=2,AA4,))),IF(AH5=1,IF(AH3=2,O5,IF(AH4=2,S5,IF(AH6=2,AA5))),IF(AH6=1,IF(AH3=2,O6,IF(AH4=2,S6,IF(AH5=2,W6))))))))</f>
        <v>2</v>
      </c>
      <c r="AB15" s="42">
        <f>IF(Y15&gt;AA15,2,IF(Y15=AA15,1,0))</f>
        <v>2</v>
      </c>
      <c r="AC15" s="44">
        <f>SUM(IF(Q15&gt;S15,2,0),IF(Q15=S15,1,0),IF(U15&gt;W15,2,0),IF(U15=W15,1,0),IF(Y15&gt;AA15,2,0),IF(Y15=AA15,1,0),IF(Q15="",-1,0),IF(U15="",-1,0),IF(Y15="",-1,0))</f>
        <v>5</v>
      </c>
      <c r="AD15" s="37">
        <f>SUM(Q15,U15,Y15)</f>
        <v>30</v>
      </c>
      <c r="AE15" s="38" t="s">
        <v>10</v>
      </c>
      <c r="AF15" s="41">
        <f>SUM(S15,W15,AA15)</f>
        <v>16</v>
      </c>
      <c r="AG15" s="45">
        <f>AD15-AF15</f>
        <v>14</v>
      </c>
      <c r="AH15" s="44">
        <f>IF(J28="","",_xlfn.RANK.EQ(AC15,AC15:AC18))</f>
        <v>1</v>
      </c>
    </row>
    <row r="16" spans="2:43" x14ac:dyDescent="0.3">
      <c r="C16" s="25">
        <v>910</v>
      </c>
      <c r="D16" s="26" t="s">
        <v>20</v>
      </c>
      <c r="E16" s="27">
        <f>E15+G33</f>
        <v>0.51041666666666685</v>
      </c>
      <c r="F16" s="28" t="str">
        <f>IF(D34="","",D34)</f>
        <v>Ostopovice A</v>
      </c>
      <c r="G16" s="28" t="str">
        <f>IF(D35="","",D35)</f>
        <v>Miroslav C</v>
      </c>
      <c r="H16" s="121">
        <v>7</v>
      </c>
      <c r="I16" s="26" t="s">
        <v>10</v>
      </c>
      <c r="J16" s="115">
        <v>4</v>
      </c>
      <c r="L16" s="79" t="str">
        <f>IF(AH12="","",IF(AH9=1,L9,IF(AH10=1,L10,IF(AH11=1,L11,L12))))</f>
        <v>Vracov</v>
      </c>
      <c r="M16" s="37">
        <f>IF(J28="","",J28)</f>
        <v>7</v>
      </c>
      <c r="N16" s="38" t="s">
        <v>10</v>
      </c>
      <c r="O16" s="39">
        <f>IF(H28="","",H28)</f>
        <v>7</v>
      </c>
      <c r="P16" s="9">
        <f>IF(M16&gt;O16,2,IF(M16=O16,1,0))</f>
        <v>1</v>
      </c>
      <c r="Q16" s="168" t="s">
        <v>42</v>
      </c>
      <c r="R16" s="169"/>
      <c r="S16" s="169"/>
      <c r="T16" s="42">
        <f>IF(Q16&gt;S16,2,IF(Q16=S16,1,0))</f>
        <v>2</v>
      </c>
      <c r="U16" s="76">
        <f>IF(AH9="","",IF(AH9=1,IF(AH10=2,Q9,IF(AH11=2,U9,IF(AH12=2,Y9))),IF(AH10=1,IF(AH9=2,M10,IF(AH11=2,U10,IF(AH12=2,Y10,))),IF(AH11=1,IF(AH9=2,M11,IF(AH10=2,Q11,IF(AH12=2,Y11))),IF(AH12=1,IF(AH9=2,M12,IF(AH10=2,Q12,IF(AH11=2,U12))))))))</f>
        <v>8</v>
      </c>
      <c r="V16" s="77" t="s">
        <v>10</v>
      </c>
      <c r="W16" s="96">
        <f>IF(AH9="","",IF(AH9=1,IF(AH10=2,S9,IF(AH11=2,W9,IF(AH12=2,AA9))),IF(AH10=1,IF(AH9=2,O10,IF(AH11=2,W10,IF(AH12=2,AA10,))),IF(AH11=1,IF(AH9=2,O11,IF(AH10=2,S11,IF(AH12=2,AA11))),IF(AH12=1,IF(AH9=2,O12,IF(AH10=2,S12,IF(AH11=2,W12))))))))</f>
        <v>5</v>
      </c>
      <c r="X16" s="42">
        <f>IF(U16&gt;W16,2,IF(U16=W16,1,0))</f>
        <v>2</v>
      </c>
      <c r="Y16" s="37">
        <f>IF(J24="","",J24)</f>
        <v>11</v>
      </c>
      <c r="Z16" s="38" t="s">
        <v>10</v>
      </c>
      <c r="AA16" s="41">
        <f>IF(H24="","",H24)</f>
        <v>5</v>
      </c>
      <c r="AB16" s="42">
        <f>IF(Y16&gt;AA16,2,IF(Y16=AA16,1,0))</f>
        <v>2</v>
      </c>
      <c r="AC16" s="44">
        <f>SUM(IF(M16&gt;O16,2,0),IF(M16=O16,1,0),IF(U16&gt;W16,2,0),IF(U16=W16,1,0),IF(Y16&gt;AA16,2,0),IF(Y16=AA16,1,0),IF(M16="",-1,0),IF(U16="",-1,0),IF(Y16="",-1,0))</f>
        <v>5</v>
      </c>
      <c r="AD16" s="46">
        <f>SUM(M16,U16,Y16)</f>
        <v>26</v>
      </c>
      <c r="AE16" s="38" t="s">
        <v>10</v>
      </c>
      <c r="AF16" s="41">
        <f>SUM(O16,W16,AA16)</f>
        <v>17</v>
      </c>
      <c r="AG16" s="45">
        <f>AD16-AF16</f>
        <v>9</v>
      </c>
      <c r="AH16" s="44">
        <v>2</v>
      </c>
    </row>
    <row r="17" spans="3:34" x14ac:dyDescent="0.3">
      <c r="C17" s="102">
        <v>1005</v>
      </c>
      <c r="D17" s="103" t="s">
        <v>75</v>
      </c>
      <c r="E17" s="104">
        <f>E16+G33</f>
        <v>0.52083333333333348</v>
      </c>
      <c r="F17" s="101" t="str">
        <f>IF(F34="","",F34)</f>
        <v>1.NH Brno</v>
      </c>
      <c r="G17" s="101" t="str">
        <f>IF(F35="","",F35)</f>
        <v>Vracov</v>
      </c>
      <c r="H17" s="122">
        <v>4</v>
      </c>
      <c r="I17" s="103" t="s">
        <v>10</v>
      </c>
      <c r="J17" s="116">
        <v>4</v>
      </c>
      <c r="L17" s="79" t="str">
        <f>IF(AH12="","",IF(AH9=2,L9,IF(AH10=2,L10,IF(AH11=2,L11,L12))))</f>
        <v>Draken A</v>
      </c>
      <c r="M17" s="37">
        <f>IF(J23="","",J23)</f>
        <v>7</v>
      </c>
      <c r="N17" s="38" t="s">
        <v>10</v>
      </c>
      <c r="O17" s="39">
        <f>IF(H23="","",H23)</f>
        <v>11</v>
      </c>
      <c r="P17" s="9">
        <f>IF(M17&gt;O17,2,IF(M17=O17,1,0))</f>
        <v>0</v>
      </c>
      <c r="Q17" s="76">
        <f>IF(AH9="","",IF(AH9=1,IF(AH10=2,S9,IF(AH11=2,W9,IF(AH12=2,AA9))),IF(AH10=1,IF(AH9=2,O10,IF(AH11=2,W10,IF(AH12=2,AA10,))),IF(AH11=1,IF(AH9=2,O11,IF(AH10=2,S11,IF(AH12=2,AA11))),IF(AH12=1,IF(AH9=2,O12,IF(AH10=2,S12,IF(AH11=2,W12))))))))</f>
        <v>5</v>
      </c>
      <c r="R17" s="77" t="s">
        <v>10</v>
      </c>
      <c r="S17" s="96">
        <f>IF(AH9="","",IF(AH9=1,IF(AH10=2,Q9,IF(AH11=2,U9,IF(AH12=2,Y9))),IF(AH10=1,IF(AH9=2,M10,IF(AH11=2,U10,IF(AH12=2,Y10,))),IF(AH11=1,IF(AH9=2,M11,IF(AH10=2,Q11,IF(AH12=2,Y11))),IF(AH12=1,IF(AH9=2,M12,IF(AH10=2,Q12,IF(AH11=2,U12))))))))</f>
        <v>8</v>
      </c>
      <c r="T17" s="42">
        <f>IF(Q17&gt;S17,2,IF(Q17=S17,1,0))</f>
        <v>0</v>
      </c>
      <c r="U17" s="168" t="s">
        <v>42</v>
      </c>
      <c r="V17" s="169"/>
      <c r="W17" s="169"/>
      <c r="X17" s="42">
        <f>IF(U17&gt;W17,2,IF(U17=W17,1,0))</f>
        <v>2</v>
      </c>
      <c r="Y17" s="37">
        <f>IF(H27="","",H27)</f>
        <v>12</v>
      </c>
      <c r="Z17" s="38" t="s">
        <v>10</v>
      </c>
      <c r="AA17" s="41">
        <f>IF(J27="","",J27)</f>
        <v>3</v>
      </c>
      <c r="AB17" s="42">
        <f>IF(Y17&gt;AA17,2,IF(Y17=AA17,1,0))</f>
        <v>2</v>
      </c>
      <c r="AC17" s="44">
        <f>SUM(IF(M17&gt;O17,2,0),IF(M17=O17,1,0),IF(Q17&gt;S17,2,0),IF(Q17=S17,1,0),IF(Y17&gt;AA17,2,0),IF(Y17=AA17,1,0),IF(M17="",-1,0),IF(Q17="",-1,0),IF(Y17="",-1,0))</f>
        <v>2</v>
      </c>
      <c r="AD17" s="46">
        <f>SUM(M17,Q17,Y17)</f>
        <v>24</v>
      </c>
      <c r="AE17" s="38" t="s">
        <v>10</v>
      </c>
      <c r="AF17" s="41">
        <f>SUM(O17,S17,W17)</f>
        <v>19</v>
      </c>
      <c r="AG17" s="45">
        <f>AD17-AF17</f>
        <v>5</v>
      </c>
      <c r="AH17" s="44">
        <f>IF(J28="","",_xlfn.RANK.EQ(AC17,AC15:AC18))</f>
        <v>3</v>
      </c>
    </row>
    <row r="18" spans="3:34" x14ac:dyDescent="0.3">
      <c r="C18" s="91">
        <v>911</v>
      </c>
      <c r="D18" s="92" t="s">
        <v>21</v>
      </c>
      <c r="E18" s="93">
        <f>E17+G33</f>
        <v>0.53125000000000011</v>
      </c>
      <c r="F18" s="94" t="str">
        <f>IF(D36="","",D36)</f>
        <v>Vracov</v>
      </c>
      <c r="G18" s="94" t="str">
        <f>IF(D37="","",D37)</f>
        <v>Miroslav B</v>
      </c>
      <c r="H18" s="120">
        <v>10</v>
      </c>
      <c r="I18" s="92" t="s">
        <v>10</v>
      </c>
      <c r="J18" s="114">
        <v>3</v>
      </c>
      <c r="L18" s="79" t="str">
        <f>IF(AH6="","",IF(AH3=2,L3,IF(AH4=2,L4,IF(AH5=2,L5,L6))))</f>
        <v>Ostopovice A</v>
      </c>
      <c r="M18" s="74">
        <f>IF(AH3="","",IF(AH3=1,IF(AH4=2,S3,IF(AH5=2,W3,IF(AH6=2,AA3))),IF(AH4=1,IF(AH3=2,O4,IF(AH5=2,W4,IF(AH6=2,AA4,))),IF(AH5=1,IF(AH3=2,O5,IF(AH4=2,S6,IF(AH6=2,AA5))),IF(AH6=1,IF(AH3=2,O6,IF(AH4=2,S6,IF(AH5=2,W6))))))))</f>
        <v>2</v>
      </c>
      <c r="N18" s="75" t="s">
        <v>10</v>
      </c>
      <c r="O18" s="95">
        <f>IF(AH3="","",IF(AH3=1,IF(AH4=2,Q3,IF(AH5=2,U3,IF(AH6=2,Y3))),IF(AH4=1,IF(AH3=2,M4,IF(AH5=2,U4,IF(AH6=2,Y4,))),IF(AH5=1,IF(AH3=2,M5,IF(AH4=2,Q5,IF(AH6=2,Y5))),IF(AH6=1,IF(AH3=2,M6,IF(AH4=2,Q6,IF(AH5=2,U6))))))))</f>
        <v>12</v>
      </c>
      <c r="P18" s="65" t="e">
        <f>IF(O18&gt;#REF!,2,IF(O18=#REF!,1,0))</f>
        <v>#REF!</v>
      </c>
      <c r="Q18" s="37">
        <f>IF(H24="","",H24)</f>
        <v>5</v>
      </c>
      <c r="R18" s="38" t="s">
        <v>10</v>
      </c>
      <c r="S18" s="41">
        <f>IF(J24="","",J24)</f>
        <v>11</v>
      </c>
      <c r="T18" s="42">
        <f>IF(Q18&gt;S18,2,IF(Q18=S18,1,0))</f>
        <v>0</v>
      </c>
      <c r="U18" s="37">
        <f>IF(J27="","",J27)</f>
        <v>3</v>
      </c>
      <c r="V18" s="38" t="s">
        <v>10</v>
      </c>
      <c r="W18" s="41">
        <f>IF(H27="","",H27)</f>
        <v>12</v>
      </c>
      <c r="X18" s="42">
        <f>IF(U18&gt;W18,2,IF(U18=W18,1,0))</f>
        <v>0</v>
      </c>
      <c r="Y18" s="168" t="s">
        <v>42</v>
      </c>
      <c r="Z18" s="169"/>
      <c r="AA18" s="169"/>
      <c r="AB18" s="42">
        <f>IF(Y18&gt;AA18,2,IF(Y18=AA18,1,0))</f>
        <v>2</v>
      </c>
      <c r="AC18" s="44">
        <f>SUM(IF(M18&gt;O18,2,0),IF(O18=M18,1,0),IF(Q18&gt;S18,2,0),IF(Q18=S18,1,0),IF(U18&gt;W18,2,0),IF(U18=W18,1,0),IF(O18="",-1,0),IF(Q18="",-1,0),IF(U18="",-1,0))</f>
        <v>0</v>
      </c>
      <c r="AD18" s="46">
        <f>SUM(M18,Q18,U18)</f>
        <v>10</v>
      </c>
      <c r="AE18" s="38" t="s">
        <v>10</v>
      </c>
      <c r="AF18" s="41">
        <f>SUM(O18,S18,W18)</f>
        <v>35</v>
      </c>
      <c r="AG18" s="45">
        <f>AD18-AF18</f>
        <v>-25</v>
      </c>
      <c r="AH18" s="44">
        <f>IF(J28="","",_xlfn.RANK.EQ(AC18,AC15:AC18))</f>
        <v>4</v>
      </c>
    </row>
    <row r="19" spans="3:34" x14ac:dyDescent="0.3">
      <c r="C19" s="25">
        <v>912</v>
      </c>
      <c r="D19" s="26" t="s">
        <v>22</v>
      </c>
      <c r="E19" s="27">
        <f>E18+G33</f>
        <v>0.54166666666666674</v>
      </c>
      <c r="F19" s="28" t="str">
        <f>IF(D32="","",D32)</f>
        <v>Miroslav A</v>
      </c>
      <c r="G19" s="28" t="str">
        <f>IF(D33="","",D33)</f>
        <v>Draken B</v>
      </c>
      <c r="H19" s="121">
        <v>8</v>
      </c>
      <c r="I19" s="26" t="s">
        <v>10</v>
      </c>
      <c r="J19" s="115">
        <v>1</v>
      </c>
    </row>
    <row r="20" spans="3:34" x14ac:dyDescent="0.3">
      <c r="C20" s="102">
        <v>1006</v>
      </c>
      <c r="D20" s="103" t="s">
        <v>62</v>
      </c>
      <c r="E20" s="104">
        <f>E19+G33</f>
        <v>0.55208333333333337</v>
      </c>
      <c r="F20" s="101" t="str">
        <f>IF(F32="","",F32)</f>
        <v>Miroslav</v>
      </c>
      <c r="G20" s="101" t="str">
        <f>IF(F33="","",F33)</f>
        <v>Ostopovice</v>
      </c>
      <c r="H20" s="122">
        <v>2</v>
      </c>
      <c r="I20" s="103" t="s">
        <v>10</v>
      </c>
      <c r="J20" s="116">
        <v>7</v>
      </c>
      <c r="L20" s="48" t="s">
        <v>34</v>
      </c>
      <c r="M20" s="157" t="str">
        <f>L21</f>
        <v>Miroslav C</v>
      </c>
      <c r="N20" s="158"/>
      <c r="O20" s="158"/>
      <c r="P20" s="159"/>
      <c r="Q20" s="152" t="str">
        <f>L22</f>
        <v>Miroslav B</v>
      </c>
      <c r="R20" s="153"/>
      <c r="S20" s="153"/>
      <c r="T20" s="154"/>
      <c r="U20" s="152" t="str">
        <f>L23</f>
        <v>Draken B</v>
      </c>
      <c r="V20" s="153"/>
      <c r="W20" s="153"/>
      <c r="X20" s="153"/>
      <c r="Y20" s="152" t="str">
        <f>L24</f>
        <v>Ostopovice B</v>
      </c>
      <c r="Z20" s="153"/>
      <c r="AA20" s="153"/>
      <c r="AB20" s="154"/>
      <c r="AC20" s="51" t="s">
        <v>6</v>
      </c>
      <c r="AD20" s="152" t="s">
        <v>7</v>
      </c>
      <c r="AE20" s="153"/>
      <c r="AF20" s="153"/>
      <c r="AG20" s="154"/>
      <c r="AH20" s="54" t="s">
        <v>8</v>
      </c>
    </row>
    <row r="21" spans="3:34" x14ac:dyDescent="0.3">
      <c r="C21" s="29">
        <v>913</v>
      </c>
      <c r="D21" s="30" t="s">
        <v>81</v>
      </c>
      <c r="E21" s="31">
        <f>E20+G33</f>
        <v>0.5625</v>
      </c>
      <c r="F21" s="32" t="str">
        <f>L21</f>
        <v>Miroslav C</v>
      </c>
      <c r="G21" s="32" t="str">
        <f>L24</f>
        <v>Ostopovice B</v>
      </c>
      <c r="H21" s="123">
        <v>4</v>
      </c>
      <c r="I21" s="30" t="s">
        <v>10</v>
      </c>
      <c r="J21" s="117">
        <v>4</v>
      </c>
      <c r="L21" s="80" t="str">
        <f>IF(AH6="","",IF(AH3=3,L3,IF(AH4=3,L4,IF(AH5=3,L5,L6))))</f>
        <v>Miroslav C</v>
      </c>
      <c r="M21" s="174" t="s">
        <v>43</v>
      </c>
      <c r="N21" s="175"/>
      <c r="O21" s="175"/>
      <c r="P21" s="42">
        <f>IF(M21&gt;O21,2,IF(M21=O21,1,0))</f>
        <v>2</v>
      </c>
      <c r="Q21" s="49">
        <f>IF(H26="","",H26)</f>
        <v>2</v>
      </c>
      <c r="R21" s="21" t="s">
        <v>10</v>
      </c>
      <c r="S21" s="22">
        <f>IF(J26="","",J26)</f>
        <v>4</v>
      </c>
      <c r="T21" s="50">
        <f>IF(Q21&gt;S21,2,IF(Q21=S21,1,0))</f>
        <v>0</v>
      </c>
      <c r="U21" s="74">
        <f>IF(AH3="","",IF(AH3=3,IF(AH4=4,Q3,IF(AH5=4,U3,IF(AH6=4,Y3))),IF(AH4=3,IF(AH3=4,M4,IF(AH5=4,U4,IF(AH6=4,Y4,))),IF(AH5=3,IF(AH3=4,M5,IF(AH4=4,Q5,IF(AH6=4,Y5))),IF(AH6=3,IF(AH3=4,M6,IF(AH4=4,Q6,IF(AH5=4,U6))))))))</f>
        <v>5</v>
      </c>
      <c r="V21" s="75" t="s">
        <v>10</v>
      </c>
      <c r="W21" s="95">
        <f>IF(AH3="","",IF(AH3=3,IF(AH4=4,S3,IF(AH5=4,W3,IF(AH6=4,AA3))),IF(AH4=3,IF(AH3=4,O4,IF(AH5=4,W4,IF(AH6=4,AA4,))),IF(AH5=3,IF(AH3=4,O5,IF(AH4=4,S5,IF(AH6=4,AA5))),IF(AH6=3,IF(AH3=4,O6,IF(AH4=4,S6,IF(AH5=4,W6))))))))</f>
        <v>1</v>
      </c>
      <c r="X21" s="23">
        <f>IF(U21&gt;W21,2,IF(U21=W21,1,0))</f>
        <v>2</v>
      </c>
      <c r="Y21" s="49">
        <f>IF(H21="","",H21)</f>
        <v>4</v>
      </c>
      <c r="Z21" s="21" t="s">
        <v>10</v>
      </c>
      <c r="AA21" s="22">
        <f>IF(J21="","",J21)</f>
        <v>4</v>
      </c>
      <c r="AB21" s="50">
        <f>IF(Y21&gt;AA21,2,IF(Y21=AA21,1,0))</f>
        <v>1</v>
      </c>
      <c r="AC21" s="44">
        <f>SUM(IF(Y21&gt;AA21,2,0),IF(Y21=AA21,1,0),IF(Q21&gt;S21,2,0),IF(Q21=S21,1,0),IF(U21&gt;W21,2,0),IF(U21=W21,1,0),IF(Y21="",-1,0),IF(Q21="",-1,0),IF(U21="",-1,0))</f>
        <v>3</v>
      </c>
      <c r="AD21" s="52">
        <f>SUM(Q21,U21,Y21)</f>
        <v>11</v>
      </c>
      <c r="AE21" s="21" t="s">
        <v>10</v>
      </c>
      <c r="AF21" s="22">
        <f>SUM(S21,W21,AA21)</f>
        <v>9</v>
      </c>
      <c r="AG21" s="53">
        <f>AD21-AF21</f>
        <v>2</v>
      </c>
      <c r="AH21" s="44">
        <f>IF(J26="","",_xlfn.RANK.EQ(AC21,AC21:AC24))</f>
        <v>2</v>
      </c>
    </row>
    <row r="22" spans="3:34" x14ac:dyDescent="0.3">
      <c r="C22" s="29">
        <v>914</v>
      </c>
      <c r="D22" s="30" t="s">
        <v>36</v>
      </c>
      <c r="E22" s="31">
        <f>E21+G33</f>
        <v>0.57291666666666663</v>
      </c>
      <c r="F22" s="32" t="str">
        <f>L23</f>
        <v>Draken B</v>
      </c>
      <c r="G22" s="32" t="str">
        <f>L22</f>
        <v>Miroslav B</v>
      </c>
      <c r="H22" s="123">
        <v>1</v>
      </c>
      <c r="I22" s="30" t="s">
        <v>10</v>
      </c>
      <c r="J22" s="117">
        <v>5</v>
      </c>
      <c r="L22" s="80" t="str">
        <f>IF(AH12="","",IF(AH9=3,L9,IF(AH10=3,L10,IF(AH11=3,L11,L12))))</f>
        <v>Miroslav B</v>
      </c>
      <c r="M22" s="37">
        <f>IF(J26="","",J26)</f>
        <v>4</v>
      </c>
      <c r="N22" s="38" t="s">
        <v>10</v>
      </c>
      <c r="O22" s="41">
        <f>IF(H26="","",H26)</f>
        <v>2</v>
      </c>
      <c r="P22" s="42">
        <f>IF(M22&gt;O22,2,IF(M22=O22,1,0))</f>
        <v>2</v>
      </c>
      <c r="Q22" s="155" t="s">
        <v>43</v>
      </c>
      <c r="R22" s="156"/>
      <c r="S22" s="156"/>
      <c r="T22" s="50">
        <f>IF(Q22&gt;S22,2,IF(Q22=S22,1,0))</f>
        <v>2</v>
      </c>
      <c r="U22" s="49">
        <f>IF(J22="","",J22)</f>
        <v>5</v>
      </c>
      <c r="V22" s="21" t="s">
        <v>10</v>
      </c>
      <c r="W22" s="22">
        <f>IF(H22="","",H22)</f>
        <v>1</v>
      </c>
      <c r="X22" s="23">
        <f>IF(U22&gt;W22,2,IF(U22=W22,1,0))</f>
        <v>2</v>
      </c>
      <c r="Y22" s="76">
        <f>IF(AH9="","",IF(AH9=3,IF(AH10=4,Q9,IF(AH11=4,U9,IF(AH12=4,Y9))),IF(AH10=3,IF(AH9=4,M10,IF(AH11=4,U10,IF(AH12=4,Y10,))),IF(AH11=3,IF(AH9=4,M11,IF(AH10=4,Q11,IF(AH12=4,Y11))),IF(AH12=3,IF(AH9=4,M12,IF(AH10=4,Q12,IF(AH11=4,U12))))))))</f>
        <v>10</v>
      </c>
      <c r="Z22" s="77" t="s">
        <v>10</v>
      </c>
      <c r="AA22" s="96">
        <f>IF(AH9="","",IF(AH9=3,IF(AH10=4,S9,IF(AH11=4,W9,IF(AH12=4,AA9))),IF(AH10=3,IF(AH9=4,O10,IF(AH11=4,W10,IF(AH12=4,AA10,))),IF(AH11=3,IF(AH9=4,O11,IF(AH10=4,S11,IF(AH12=4,AA11))),IF(AH12=3,IF(AH9=4,O12,IF(AH10=4,S12,IF(AH11=4,W12))))))))</f>
        <v>2</v>
      </c>
      <c r="AB22" s="50">
        <f>IF(Y22&gt;AA22,2,IF(Y22=AA22,1,0))</f>
        <v>2</v>
      </c>
      <c r="AC22" s="44">
        <f>SUM(IF(Y22&gt;AA22,2,0),IF(Y22=AA22,1,0),IF(M22&gt;O22,2,0),IF(M22=O22,1,0),IF(U22&gt;W22,2,0),IF(U22=W22,1,0),IF(Y22="",-1,0),IF(M22="",-1,0),IF(U22="",-1,0))</f>
        <v>6</v>
      </c>
      <c r="AD22" s="52">
        <f>SUM(M22,U22,Y22)</f>
        <v>19</v>
      </c>
      <c r="AE22" s="21" t="s">
        <v>10</v>
      </c>
      <c r="AF22" s="22">
        <f>SUM(O22,W22,AA22)</f>
        <v>5</v>
      </c>
      <c r="AG22" s="53">
        <f>AD22-AF22</f>
        <v>14</v>
      </c>
      <c r="AH22" s="44">
        <f>IF(J26="","",_xlfn.RANK.EQ(AC22,AC21:AC24))</f>
        <v>1</v>
      </c>
    </row>
    <row r="23" spans="3:34" x14ac:dyDescent="0.3">
      <c r="C23" s="33">
        <v>915</v>
      </c>
      <c r="D23" s="34" t="s">
        <v>37</v>
      </c>
      <c r="E23" s="35">
        <f>E22+G33</f>
        <v>0.58333333333333326</v>
      </c>
      <c r="F23" s="24" t="str">
        <f>L15</f>
        <v>Miroslav A</v>
      </c>
      <c r="G23" s="24" t="str">
        <f>L17</f>
        <v>Draken A</v>
      </c>
      <c r="H23" s="124">
        <v>11</v>
      </c>
      <c r="I23" s="34" t="s">
        <v>10</v>
      </c>
      <c r="J23" s="118">
        <v>7</v>
      </c>
      <c r="L23" s="80" t="str">
        <f>IF(AH6="","",IF(AH3=4,L3,IF(AH4=4,L4,IF(AH5=4,L5,L6))))</f>
        <v>Draken B</v>
      </c>
      <c r="M23" s="74">
        <f>IF(AH3="","",IF(AH3=3,IF(AH4=4,S3,IF(AH5=4,W3,IF(AH6=4,AA3))),IF(AH4=3,IF(AH3=4,O4,IF(AH5=4,W4,IF(AH6=4,AA4,))),IF(AH5=3,IF(AH3=4,O5,IF(AH4=4,S5,IF(AH6=4,AA5))),IF(AH6=3,IF(AH3=4,O6,IF(AH4=4,S6,IF(AH5=4,W6))))))))</f>
        <v>1</v>
      </c>
      <c r="N23" s="75" t="s">
        <v>10</v>
      </c>
      <c r="O23" s="95">
        <f>IF(AH3="","",IF(AH3=3,IF(AH4=4,Q3,IF(AH5=4,U3,IF(AH6=4,Y3))),IF(AH4=3,IF(AH3=4,M4,IF(AH5=4,U4,IF(AH6=4,Y4,))),IF(AH5=3,IF(AH3=4,M5,IF(AH4=4,Q5,IF(AH6=4,Y5))),IF(AH6=3,IF(AH3=4,M6,IF(AH4=4,Q6,IF(AH5=4,U6))))))))</f>
        <v>5</v>
      </c>
      <c r="P23" s="42">
        <f>IF(M23&gt;O23,2,IF(M23=O23,1,0))</f>
        <v>0</v>
      </c>
      <c r="Q23" s="49">
        <f>IF(H22="","",H22)</f>
        <v>1</v>
      </c>
      <c r="R23" s="21" t="s">
        <v>10</v>
      </c>
      <c r="S23" s="22">
        <f>IF(J22="","",J22)</f>
        <v>5</v>
      </c>
      <c r="T23" s="50">
        <f>IF(Q23&gt;S23,2,IF(Q23=S23,1,0))</f>
        <v>0</v>
      </c>
      <c r="U23" s="170" t="s">
        <v>43</v>
      </c>
      <c r="V23" s="156"/>
      <c r="W23" s="156"/>
      <c r="X23" s="23">
        <f>IF(U23&gt;W23,2,IF(U23=W23,1,0))</f>
        <v>2</v>
      </c>
      <c r="Y23" s="49">
        <f>IF(H25="","",H25)</f>
        <v>1</v>
      </c>
      <c r="Z23" s="21" t="s">
        <v>10</v>
      </c>
      <c r="AA23" s="22">
        <f>IF(J25="","",J25)</f>
        <v>4</v>
      </c>
      <c r="AB23" s="50">
        <f>IF(Y23&gt;AA23,2,IF(Y23=AA23,1,0))</f>
        <v>0</v>
      </c>
      <c r="AC23" s="44">
        <f>SUM(IF(Y23&gt;AA23,2,0),IF(Y23=AA23,1,0),IF(M23&gt;O23,2,0),IF(M23=O23,1,0),IF(Q23&gt;S23,2,0),IF(Q23=S23,1,0),IF(Y23="",-1,0),IF(M23="",-1,0),IF(Q23="",-1,0))</f>
        <v>0</v>
      </c>
      <c r="AD23" s="52">
        <f>SUM(M23,Q23,Y23)</f>
        <v>3</v>
      </c>
      <c r="AE23" s="21" t="s">
        <v>10</v>
      </c>
      <c r="AF23" s="22">
        <f>SUM(O23,S23,AA23)</f>
        <v>14</v>
      </c>
      <c r="AG23" s="53">
        <f>AD23-AF23</f>
        <v>-11</v>
      </c>
      <c r="AH23" s="44">
        <f>IF(J26="","",_xlfn.RANK.EQ(AC23,AC21:AC24))</f>
        <v>4</v>
      </c>
    </row>
    <row r="24" spans="3:34" x14ac:dyDescent="0.3">
      <c r="C24" s="33">
        <v>916</v>
      </c>
      <c r="D24" s="34" t="s">
        <v>38</v>
      </c>
      <c r="E24" s="35">
        <f>E23+G33</f>
        <v>0.59374999999999989</v>
      </c>
      <c r="F24" s="24" t="str">
        <f>L18</f>
        <v>Ostopovice A</v>
      </c>
      <c r="G24" s="24" t="str">
        <f>L16</f>
        <v>Vracov</v>
      </c>
      <c r="H24" s="124">
        <v>5</v>
      </c>
      <c r="I24" s="34" t="s">
        <v>10</v>
      </c>
      <c r="J24" s="118">
        <v>11</v>
      </c>
      <c r="L24" s="80" t="str">
        <f>IF(AH12="","",IF(AH9=4,L9,IF(AH10=4,L10,IF(AH11=4,L11,L12))))</f>
        <v>Ostopovice B</v>
      </c>
      <c r="M24" s="37">
        <f>IF(J21="","",J21)</f>
        <v>4</v>
      </c>
      <c r="N24" s="38" t="s">
        <v>10</v>
      </c>
      <c r="O24" s="41">
        <f>IF(H21="","",H21)</f>
        <v>4</v>
      </c>
      <c r="P24" s="42">
        <f>IF(M24&gt;O24,2,IF(M24=O24,1,0))</f>
        <v>1</v>
      </c>
      <c r="Q24" s="76">
        <f>IF(AH9="","",IF(AH9=3,IF(AH10=4,S9,IF(AH11=4,W9,IF(AH12=4,AA9))),IF(AH10=3,IF(AH9=4,O10,IF(AH11=4,W10,IF(AH12=4,AA10,))),IF(AH11=3,IF(AH9=4,O11,IF(AH10=4,S11,IF(AH12=4,AA11))),IF(AH12=3,IF(AH9=4,O12,IF(AH10=4,S12,IF(AH11=4,W12))))))))</f>
        <v>2</v>
      </c>
      <c r="R24" s="77" t="s">
        <v>10</v>
      </c>
      <c r="S24" s="96">
        <f>IF(AH9="","",IF(AH9=3,IF(AH10=4,Q9,IF(AH11=4,U9,IF(AH12=4,Y9))),IF(AH10=3,IF(AH9=4,M10,IF(AH11=4,U10,IF(AH12=4,Y10))),IF(AH11=3,IF(AH9=4,M11,IF(AH10=4,Q11,IF(AH12=4,Y11))),IF(AH12=3,IF(AH9=4,M12,IF(AH10=4,Q12,IF(AH11=4,U12))))))))</f>
        <v>10</v>
      </c>
      <c r="T24" s="69">
        <f>IF(Q24&gt;S24,2,IF(Q24=S24,1,0))</f>
        <v>0</v>
      </c>
      <c r="U24" s="49">
        <f>IF(J25="","",J25)</f>
        <v>4</v>
      </c>
      <c r="V24" s="21" t="s">
        <v>10</v>
      </c>
      <c r="W24" s="22">
        <f>IF(H25="","",H25)</f>
        <v>1</v>
      </c>
      <c r="X24" s="23">
        <f>IF(U24&gt;W24,2,IF(U24=W24,1,0))</f>
        <v>2</v>
      </c>
      <c r="Y24" s="155"/>
      <c r="Z24" s="156"/>
      <c r="AA24" s="156"/>
      <c r="AB24" s="50">
        <f>IF(Y24&gt;AA24,2,IF(Y24=AA24,1,0))</f>
        <v>1</v>
      </c>
      <c r="AC24" s="44">
        <f>SUM(IF(U24&gt;W24,2,0),IF(U24=W24,1,0),IF(M24&gt;O24,2,0),IF(M24=O24,1,0),IF(Q24&gt;S24,2,0),IF(Q24=S24,1,0),IF(U24="",-1,0),IF(M24="",-1,0),IF(Q24="",-1,0))</f>
        <v>3</v>
      </c>
      <c r="AD24" s="52">
        <f>SUM(M24,Q24,U24)</f>
        <v>10</v>
      </c>
      <c r="AE24" s="21" t="s">
        <v>10</v>
      </c>
      <c r="AF24" s="22">
        <f>SUM(O24,S24,W24)</f>
        <v>15</v>
      </c>
      <c r="AG24" s="53">
        <f>AD24-AF24</f>
        <v>-5</v>
      </c>
      <c r="AH24" s="44">
        <v>3</v>
      </c>
    </row>
    <row r="25" spans="3:34" x14ac:dyDescent="0.3">
      <c r="C25" s="29">
        <v>917</v>
      </c>
      <c r="D25" s="30" t="s">
        <v>39</v>
      </c>
      <c r="E25" s="31">
        <f>E24+G33</f>
        <v>0.60416666666666652</v>
      </c>
      <c r="F25" s="32" t="str">
        <f>L23</f>
        <v>Draken B</v>
      </c>
      <c r="G25" s="32" t="str">
        <f>L24</f>
        <v>Ostopovice B</v>
      </c>
      <c r="H25" s="123">
        <v>1</v>
      </c>
      <c r="I25" s="30" t="s">
        <v>10</v>
      </c>
      <c r="J25" s="117">
        <v>4</v>
      </c>
      <c r="L25" s="85"/>
      <c r="M25" s="81"/>
      <c r="N25" s="82"/>
      <c r="O25" s="83"/>
      <c r="P25" s="84"/>
      <c r="Q25" s="81"/>
      <c r="R25" s="82"/>
      <c r="S25" s="83"/>
      <c r="T25" s="84"/>
      <c r="U25" s="81"/>
      <c r="V25" s="82"/>
      <c r="W25" s="83"/>
      <c r="X25" s="84"/>
      <c r="Y25" s="86"/>
      <c r="Z25" s="86"/>
      <c r="AA25" s="86"/>
      <c r="AB25" s="84"/>
      <c r="AC25" s="82"/>
      <c r="AD25" s="84"/>
      <c r="AE25" s="82"/>
      <c r="AF25" s="83"/>
      <c r="AG25" s="82"/>
      <c r="AH25" s="82"/>
    </row>
    <row r="26" spans="3:34" x14ac:dyDescent="0.3">
      <c r="C26" s="29">
        <v>918</v>
      </c>
      <c r="D26" s="30" t="s">
        <v>35</v>
      </c>
      <c r="E26" s="31">
        <f>E25+G33</f>
        <v>0.61458333333333315</v>
      </c>
      <c r="F26" s="32" t="str">
        <f>L21</f>
        <v>Miroslav C</v>
      </c>
      <c r="G26" s="32" t="str">
        <f>L22</f>
        <v>Miroslav B</v>
      </c>
      <c r="H26" s="123">
        <v>2</v>
      </c>
      <c r="I26" s="30" t="s">
        <v>10</v>
      </c>
      <c r="J26" s="117">
        <v>4</v>
      </c>
      <c r="L26" s="1" t="s">
        <v>70</v>
      </c>
      <c r="M26" s="128" t="str">
        <f>IF(F32="","",F32)</f>
        <v>Miroslav</v>
      </c>
      <c r="N26" s="129"/>
      <c r="O26" s="129"/>
      <c r="P26" s="130"/>
      <c r="Q26" s="131" t="str">
        <f>IF(F33="","",F33)</f>
        <v>Ostopovice</v>
      </c>
      <c r="R26" s="129"/>
      <c r="S26" s="129"/>
      <c r="T26" s="132"/>
      <c r="U26" s="128" t="str">
        <f>IF(F34="","",F34)</f>
        <v>1.NH Brno</v>
      </c>
      <c r="V26" s="129"/>
      <c r="W26" s="129"/>
      <c r="X26" s="130"/>
      <c r="Y26" s="128" t="str">
        <f>IF(F35="","",F35)</f>
        <v>Vracov</v>
      </c>
      <c r="Z26" s="129"/>
      <c r="AA26" s="129"/>
      <c r="AB26" s="130"/>
      <c r="AC26" s="99" t="s">
        <v>6</v>
      </c>
      <c r="AD26" s="133" t="s">
        <v>7</v>
      </c>
      <c r="AE26" s="134"/>
      <c r="AF26" s="134"/>
      <c r="AG26" s="135"/>
      <c r="AH26" s="100" t="s">
        <v>8</v>
      </c>
    </row>
    <row r="27" spans="3:34" x14ac:dyDescent="0.3">
      <c r="C27" s="34">
        <v>919</v>
      </c>
      <c r="D27" s="24" t="s">
        <v>40</v>
      </c>
      <c r="E27" s="35">
        <f>E26+G33</f>
        <v>0.62499999999999978</v>
      </c>
      <c r="F27" s="24" t="str">
        <f>L17</f>
        <v>Draken A</v>
      </c>
      <c r="G27" s="24" t="str">
        <f>L18</f>
        <v>Ostopovice A</v>
      </c>
      <c r="H27" s="124">
        <v>12</v>
      </c>
      <c r="I27" s="34" t="s">
        <v>10</v>
      </c>
      <c r="J27" s="119">
        <v>3</v>
      </c>
      <c r="L27" s="98" t="str">
        <f>IF(F32="","",F32)</f>
        <v>Miroslav</v>
      </c>
      <c r="M27" s="125"/>
      <c r="N27" s="126"/>
      <c r="O27" s="126"/>
      <c r="P27" s="5">
        <f>IF(M27&gt;O27,2,IF(M27=O27,1,0))</f>
        <v>1</v>
      </c>
      <c r="Q27" s="6">
        <f>IF(H20="","",H20)</f>
        <v>2</v>
      </c>
      <c r="R27" s="7" t="s">
        <v>10</v>
      </c>
      <c r="S27" s="8">
        <f>IF(J20="","",J20)</f>
        <v>7</v>
      </c>
      <c r="T27" s="9">
        <f>IF(Q27&gt;S27,2,IF(Q27=S27,1,0))</f>
        <v>0</v>
      </c>
      <c r="U27" s="6">
        <f>IF(H11="","",H11)</f>
        <v>3</v>
      </c>
      <c r="V27" s="7" t="s">
        <v>10</v>
      </c>
      <c r="W27" s="10">
        <f>IF(J11="","",J11)</f>
        <v>6</v>
      </c>
      <c r="X27" s="5">
        <f>IF(U27&gt;W27,2,IF(U27=W27,1,0))</f>
        <v>0</v>
      </c>
      <c r="Y27" s="6">
        <f>IF(J5="","",J5)</f>
        <v>1</v>
      </c>
      <c r="Z27" s="7" t="s">
        <v>10</v>
      </c>
      <c r="AA27" s="10">
        <f>IF(H5="","",H5)</f>
        <v>7</v>
      </c>
      <c r="AB27" s="5">
        <f>IF(Y27&gt;AA27,2,IF(Y27=AA27,1,0))</f>
        <v>0</v>
      </c>
      <c r="AC27" s="11">
        <f>SUM(IF(Q27&gt;S27,2,0),IF(Q27=S27,1,0),IF(U27&gt;W27,2,0),IF(U27=W27,1,0),IF(Y27&gt;AA27,2,0),IF(Y27=AA27,1,0),IF(Q27="",-1,0),IF(U27="",-1,0),IF(Y27="",-1,0))</f>
        <v>0</v>
      </c>
      <c r="AD27" s="6">
        <f>SUM(Q27,U27,Y27)</f>
        <v>6</v>
      </c>
      <c r="AE27" s="7" t="s">
        <v>10</v>
      </c>
      <c r="AF27" s="10">
        <f>SUM(S27,W27,AA27)</f>
        <v>20</v>
      </c>
      <c r="AG27" s="13">
        <f>AD27-AF27</f>
        <v>-14</v>
      </c>
      <c r="AH27" s="13">
        <f>IF(J20="","",_xlfn.RANK.EQ(AC27,AC27:AC30))</f>
        <v>4</v>
      </c>
    </row>
    <row r="28" spans="3:34" x14ac:dyDescent="0.3">
      <c r="C28" s="34">
        <v>920</v>
      </c>
      <c r="D28" s="89" t="s">
        <v>41</v>
      </c>
      <c r="E28" s="35">
        <f>E27+G33</f>
        <v>0.63541666666666641</v>
      </c>
      <c r="F28" s="24" t="str">
        <f>L15</f>
        <v>Miroslav A</v>
      </c>
      <c r="G28" s="24" t="str">
        <f>L16</f>
        <v>Vracov</v>
      </c>
      <c r="H28" s="124">
        <v>7</v>
      </c>
      <c r="I28" s="34" t="s">
        <v>10</v>
      </c>
      <c r="J28" s="119">
        <v>7</v>
      </c>
      <c r="L28" s="98" t="str">
        <f>IF(F33="","",F33)</f>
        <v>Ostopovice</v>
      </c>
      <c r="M28" s="6">
        <f>IF(J20="","",J203)</f>
        <v>0</v>
      </c>
      <c r="N28" s="7" t="s">
        <v>10</v>
      </c>
      <c r="O28" s="10">
        <f>IF(H20="","",H20)</f>
        <v>2</v>
      </c>
      <c r="P28" s="5">
        <f>IF(M28&gt;O28,2,IF(M28=O28,1,0))</f>
        <v>0</v>
      </c>
      <c r="Q28" s="125"/>
      <c r="R28" s="126"/>
      <c r="S28" s="127"/>
      <c r="T28" s="9">
        <f>IF(Q28&gt;S28,2,IF(Q28=S28,1,0))</f>
        <v>1</v>
      </c>
      <c r="U28" s="6">
        <f>IF(H8="","",H8)</f>
        <v>5</v>
      </c>
      <c r="V28" s="7" t="s">
        <v>10</v>
      </c>
      <c r="W28" s="10">
        <f>IF(J8="","",J8)</f>
        <v>2</v>
      </c>
      <c r="X28" s="5">
        <f>IF(U28&gt;W28,2,IF(U28=W28,1,0))</f>
        <v>2</v>
      </c>
      <c r="Y28" s="6">
        <f>IF(H14="","",H14)</f>
        <v>9</v>
      </c>
      <c r="Z28" s="7" t="s">
        <v>10</v>
      </c>
      <c r="AA28" s="10">
        <f>IF(J14="","",J14)</f>
        <v>4</v>
      </c>
      <c r="AB28" s="5">
        <f>IF(Y28&gt;AA28,2,IF(Y28=AA28,1,0))</f>
        <v>2</v>
      </c>
      <c r="AC28" s="11">
        <f>SUM(IF(M28&gt;O28,2,0),IF(M28=O28,1,0),IF(U28&gt;W28,2,0),IF(U28=W28,1,0),IF(Y28&gt;AA28,2,0),IF(Y28=AA28,1,0),IF(M28="",-1,0),IF(U28="",-1,0),IF(Y28="",-1,0))</f>
        <v>4</v>
      </c>
      <c r="AD28" s="14">
        <f>SUM(M28,U28,Y28)</f>
        <v>14</v>
      </c>
      <c r="AE28" s="7" t="s">
        <v>10</v>
      </c>
      <c r="AF28" s="10">
        <f>SUM(O28,W28,AA28)</f>
        <v>8</v>
      </c>
      <c r="AG28" s="13">
        <f>AD28-AF28</f>
        <v>6</v>
      </c>
      <c r="AH28" s="13">
        <f>IF(J20="","",_xlfn.RANK.EQ(AC28,AC27:AC30))</f>
        <v>1</v>
      </c>
    </row>
    <row r="29" spans="3:34" x14ac:dyDescent="0.3">
      <c r="C29" s="15"/>
      <c r="D29" s="68"/>
      <c r="L29" s="98" t="str">
        <f>IF(F34="","",F34)</f>
        <v>1.NH Brno</v>
      </c>
      <c r="M29" s="6">
        <f>IF(J11="","",J11)</f>
        <v>6</v>
      </c>
      <c r="N29" s="7" t="s">
        <v>10</v>
      </c>
      <c r="O29" s="10">
        <f>IF(H11="","",H11)</f>
        <v>3</v>
      </c>
      <c r="P29" s="5">
        <f>IF(M29&gt;O29,2,IF(M29=O29,1,0))</f>
        <v>2</v>
      </c>
      <c r="Q29" s="6">
        <f>IF(J8="","",J8)</f>
        <v>2</v>
      </c>
      <c r="R29" s="7" t="s">
        <v>10</v>
      </c>
      <c r="S29" s="8">
        <f>IF(H8="","",H8)</f>
        <v>5</v>
      </c>
      <c r="T29" s="9">
        <f>IF(Q29&gt;S29,2,IF(Q29=S29,1,0))</f>
        <v>0</v>
      </c>
      <c r="U29" s="125"/>
      <c r="V29" s="126"/>
      <c r="W29" s="126"/>
      <c r="X29" s="5">
        <f>IF(U29&gt;W29,2,IF(U29=W29,1,0))</f>
        <v>1</v>
      </c>
      <c r="Y29" s="6">
        <f>IF(H17="","",H17)</f>
        <v>4</v>
      </c>
      <c r="Z29" s="7" t="s">
        <v>10</v>
      </c>
      <c r="AA29" s="10">
        <f>IF(J17="","",J17)</f>
        <v>4</v>
      </c>
      <c r="AB29" s="5">
        <f>IF(Y29&gt;AA29,2,IF(Y29=AA29,1,0))</f>
        <v>1</v>
      </c>
      <c r="AC29" s="11">
        <f>SUM(IF(M29&gt;O29,2,0),IF(M29=O29,1,0),IF(Q29&gt;S29,2,0),IF(Q29=S29,1,0),IF(Y29&gt;AA29,2,0),IF(Y29=AA29,1,0),IF(M29="",-1,0),IF(Q29="",-1,0),IF(Y29="",-1,0))</f>
        <v>3</v>
      </c>
      <c r="AD29" s="14">
        <f>SUM(M29,Q29,Y29)</f>
        <v>12</v>
      </c>
      <c r="AE29" s="7" t="s">
        <v>10</v>
      </c>
      <c r="AF29" s="10">
        <f>SUM(O29,S29,W29)</f>
        <v>8</v>
      </c>
      <c r="AG29" s="13">
        <f>AD29-AF29</f>
        <v>4</v>
      </c>
      <c r="AH29" s="13">
        <f>IF(J20="","",_xlfn.RANK.EQ(AC29,AC27:AC30))</f>
        <v>2</v>
      </c>
    </row>
    <row r="30" spans="3:34" x14ac:dyDescent="0.3">
      <c r="C30" s="15"/>
      <c r="D30" s="68"/>
      <c r="L30" s="98" t="str">
        <f>IF(F35="","",F35)</f>
        <v>Vracov</v>
      </c>
      <c r="M30" s="6">
        <f>IF(H5="","",H5)</f>
        <v>7</v>
      </c>
      <c r="N30" s="7" t="s">
        <v>10</v>
      </c>
      <c r="O30" s="10">
        <f>IF(J5="","",J5)</f>
        <v>1</v>
      </c>
      <c r="P30" s="5">
        <f>IF(M30&gt;O30,2,IF(M30=O30,1,0))</f>
        <v>2</v>
      </c>
      <c r="Q30" s="6">
        <f>IF(J14="","",J14)</f>
        <v>4</v>
      </c>
      <c r="R30" s="7" t="s">
        <v>10</v>
      </c>
      <c r="S30" s="8">
        <f>IF(H14="","",H14)</f>
        <v>9</v>
      </c>
      <c r="T30" s="9">
        <f>IF(Q30&gt;S30,2,IF(Q30=S30,1,0))</f>
        <v>0</v>
      </c>
      <c r="U30" s="6">
        <f>IF(J17="","",J17)</f>
        <v>4</v>
      </c>
      <c r="V30" s="7" t="s">
        <v>10</v>
      </c>
      <c r="W30" s="10">
        <f>IF(H17="","",H17)</f>
        <v>4</v>
      </c>
      <c r="X30" s="5">
        <f>IF(U30&gt;W30,2,IF(U30=W30,1,0))</f>
        <v>1</v>
      </c>
      <c r="Y30" s="125"/>
      <c r="Z30" s="126"/>
      <c r="AA30" s="126"/>
      <c r="AB30" s="5">
        <f>IF(Y30&gt;AA30,2,IF(Y30=AA30,1,0))</f>
        <v>1</v>
      </c>
      <c r="AC30" s="11">
        <f>SUM(IF(M30&gt;O30,2,0),IF(M30=O30,1,0),IF(Q30&gt;S30,2,0),IF(Q30=S30,1,0),IF(U30&gt;W30,2,0),IF(U30=W30,1,0),IF(M30="",-1,0),IF(Q30="",-1,0),IF(U30="",-1,0))</f>
        <v>3</v>
      </c>
      <c r="AD30" s="14">
        <f>SUM(M30,Q30,U30)</f>
        <v>15</v>
      </c>
      <c r="AE30" s="7" t="s">
        <v>10</v>
      </c>
      <c r="AF30" s="10">
        <f>SUM(O30,S30,W30)</f>
        <v>14</v>
      </c>
      <c r="AG30" s="13">
        <f>AD30-AF30</f>
        <v>1</v>
      </c>
      <c r="AH30" s="13">
        <v>3</v>
      </c>
    </row>
    <row r="31" spans="3:34" x14ac:dyDescent="0.3">
      <c r="C31" s="15"/>
      <c r="D31" s="87" t="s">
        <v>54</v>
      </c>
      <c r="F31" s="68" t="s">
        <v>56</v>
      </c>
      <c r="H31" s="66"/>
      <c r="I31" s="88" t="s">
        <v>55</v>
      </c>
      <c r="J31" s="55"/>
      <c r="K31" s="60"/>
      <c r="M31" s="85"/>
      <c r="N31" s="81"/>
      <c r="O31" s="82"/>
      <c r="P31" s="83"/>
      <c r="Q31" s="84"/>
      <c r="R31" s="81"/>
      <c r="S31" s="82"/>
      <c r="T31" s="83"/>
      <c r="U31" s="84"/>
      <c r="V31" s="81"/>
      <c r="W31" s="82"/>
      <c r="X31" s="83"/>
      <c r="Y31" s="84"/>
      <c r="Z31" s="86"/>
      <c r="AA31" s="86"/>
      <c r="AB31" s="86"/>
      <c r="AC31" s="84"/>
      <c r="AD31" s="82"/>
      <c r="AE31" s="82"/>
      <c r="AF31" s="88" t="s">
        <v>69</v>
      </c>
      <c r="AG31" s="82"/>
      <c r="AH31" s="82"/>
    </row>
    <row r="32" spans="3:34" x14ac:dyDescent="0.3">
      <c r="C32" s="67" t="s">
        <v>23</v>
      </c>
      <c r="D32" s="111" t="s">
        <v>63</v>
      </c>
      <c r="E32" s="67" t="s">
        <v>57</v>
      </c>
      <c r="F32" s="109" t="s">
        <v>67</v>
      </c>
      <c r="G32" s="36" t="s">
        <v>24</v>
      </c>
      <c r="H32" s="66"/>
      <c r="I32" s="106" t="s">
        <v>44</v>
      </c>
      <c r="J32" s="34"/>
      <c r="K32" s="107" t="str">
        <f>IF(AH15="","",IF(AH15=1,L15,IF(AH16=1,L16,IF(AH17=1,L17,IF(AH18=1,L18)))))</f>
        <v>Miroslav A</v>
      </c>
      <c r="L32" s="108"/>
      <c r="M32" s="108"/>
      <c r="AF32" s="90" t="s">
        <v>44</v>
      </c>
      <c r="AG32" s="97"/>
      <c r="AH32" s="105" t="str">
        <f>IF(AH27="","",IF(AH27=1,L27,IF(AH28=1,L28,IF(AH29=1,L28,IF(AH30=1,L30)))))</f>
        <v>Ostopovice</v>
      </c>
    </row>
    <row r="33" spans="3:34" x14ac:dyDescent="0.3">
      <c r="C33" s="67" t="s">
        <v>25</v>
      </c>
      <c r="D33" s="112" t="s">
        <v>80</v>
      </c>
      <c r="E33" s="67" t="s">
        <v>58</v>
      </c>
      <c r="F33" s="109" t="s">
        <v>64</v>
      </c>
      <c r="G33" s="110">
        <v>1.0416666666666666E-2</v>
      </c>
      <c r="H33" s="66"/>
      <c r="I33" s="106" t="s">
        <v>45</v>
      </c>
      <c r="J33" s="34"/>
      <c r="K33" s="107" t="str">
        <f>IF(AH15="","",IF(AH15=2,L15,IF(AH16=2,L16,IF(AH17=2,L17,IF(AH18=2,L18)))))</f>
        <v>Vracov</v>
      </c>
      <c r="L33" s="108"/>
      <c r="M33" s="108"/>
      <c r="N33" s="70" t="s">
        <v>53</v>
      </c>
      <c r="O33" s="70"/>
      <c r="P33" s="70"/>
      <c r="Q33" s="70"/>
      <c r="R33" s="70"/>
      <c r="S33" s="70"/>
      <c r="T33" s="70"/>
      <c r="U33" s="70"/>
      <c r="V33" s="70"/>
      <c r="AF33" s="90" t="s">
        <v>45</v>
      </c>
      <c r="AG33" s="97"/>
      <c r="AH33" s="105" t="str">
        <f>IF(AH27="","",IF(AH27=2,L27,IF(AH28=2,L28,IF(AH29=2,L29,IF(AH30=1,L30)))))</f>
        <v>1.NH Brno</v>
      </c>
    </row>
    <row r="34" spans="3:34" x14ac:dyDescent="0.3">
      <c r="C34" s="67" t="s">
        <v>26</v>
      </c>
      <c r="D34" s="112" t="s">
        <v>77</v>
      </c>
      <c r="E34" s="67" t="s">
        <v>59</v>
      </c>
      <c r="F34" s="109" t="s">
        <v>72</v>
      </c>
      <c r="G34" s="36" t="s">
        <v>27</v>
      </c>
      <c r="H34" s="66"/>
      <c r="I34" s="106" t="s">
        <v>46</v>
      </c>
      <c r="J34" s="34"/>
      <c r="K34" s="107" t="str">
        <f>IF(AH15="","",IF(AH15=3,L15,IF(AH16=3,L16,IF(AH17=3,L17,IF(AH18=3,L18)))))</f>
        <v>Draken A</v>
      </c>
      <c r="L34" s="108"/>
      <c r="M34" s="108"/>
      <c r="N34" s="71" t="s">
        <v>53</v>
      </c>
      <c r="O34" s="71"/>
      <c r="P34" s="71"/>
      <c r="Q34" s="71"/>
      <c r="R34" s="71"/>
      <c r="S34" s="71"/>
      <c r="T34" s="71"/>
      <c r="U34" s="71"/>
      <c r="V34" s="71"/>
      <c r="AF34" s="90" t="s">
        <v>46</v>
      </c>
      <c r="AG34" s="97"/>
      <c r="AH34" s="105" t="str">
        <f>IF(AH28="","",IF(AH27=3,L27,IF(AH28=3,L28,IF(AH29=3,L29,IF(AH30=3,L30)))))</f>
        <v>Vracov</v>
      </c>
    </row>
    <row r="35" spans="3:34" x14ac:dyDescent="0.3">
      <c r="C35" s="67" t="s">
        <v>28</v>
      </c>
      <c r="D35" s="112" t="s">
        <v>66</v>
      </c>
      <c r="E35" s="67" t="s">
        <v>71</v>
      </c>
      <c r="F35" s="109" t="s">
        <v>68</v>
      </c>
      <c r="G35" s="110">
        <v>0.375</v>
      </c>
      <c r="H35" s="66"/>
      <c r="I35" s="106" t="s">
        <v>47</v>
      </c>
      <c r="J35" s="34"/>
      <c r="K35" s="107" t="str">
        <f>IF(AH15="","",IF(AH15=4,L15,IF(AH16=4,L16,IF(AH17=4,L17,IF(AH18=4,L18)))))</f>
        <v>Ostopovice A</v>
      </c>
      <c r="L35" s="108"/>
      <c r="M35" s="108"/>
      <c r="N35" s="15" t="s">
        <v>52</v>
      </c>
      <c r="AF35" s="90" t="s">
        <v>47</v>
      </c>
      <c r="AG35" s="90"/>
      <c r="AH35" s="105" t="str">
        <f>IF(AH30="","",IF(AH27=4,L27,IF(AH28=4,L28,IF(AH29=4,L29,IF(AH30=4,L30)))))</f>
        <v>Miroslav</v>
      </c>
    </row>
    <row r="36" spans="3:34" x14ac:dyDescent="0.3">
      <c r="C36" s="67" t="s">
        <v>29</v>
      </c>
      <c r="D36" s="113" t="s">
        <v>68</v>
      </c>
      <c r="H36" s="66"/>
      <c r="I36" s="106" t="s">
        <v>48</v>
      </c>
      <c r="J36" s="34"/>
      <c r="K36" s="107" t="str">
        <f>IF(AH21="","",IF(AH21=1,L21,IF(AH22=1,L22,IF(AH23=1,L23,IF(AH24=1,L24)))))</f>
        <v>Miroslav B</v>
      </c>
      <c r="L36" s="108"/>
      <c r="M36" s="108"/>
    </row>
    <row r="37" spans="3:34" x14ac:dyDescent="0.3">
      <c r="C37" s="67" t="s">
        <v>30</v>
      </c>
      <c r="D37" s="113" t="s">
        <v>65</v>
      </c>
      <c r="H37" s="66"/>
      <c r="I37" s="106" t="s">
        <v>49</v>
      </c>
      <c r="J37" s="34"/>
      <c r="K37" s="107" t="str">
        <f>IF(AH21="","",IF(AH21=2,L21,IF(AH22=2,L22,IF(AH23=2,L23,IF(AH24=2,L24)))))</f>
        <v>Miroslav C</v>
      </c>
      <c r="L37" s="108"/>
      <c r="M37" s="108"/>
    </row>
    <row r="38" spans="3:34" x14ac:dyDescent="0.3">
      <c r="C38" s="67" t="s">
        <v>31</v>
      </c>
      <c r="D38" s="113" t="s">
        <v>78</v>
      </c>
      <c r="H38" s="66"/>
      <c r="I38" s="106" t="s">
        <v>50</v>
      </c>
      <c r="J38" s="34"/>
      <c r="K38" s="107" t="str">
        <f>IF(AH21="","",IF(AH21=3,L21,IF(AH22=3,L22,IF(AH23=3,L23,IF(AH24=3,L24)))))</f>
        <v>Ostopovice B</v>
      </c>
      <c r="L38" s="108"/>
      <c r="M38" s="108"/>
    </row>
    <row r="39" spans="3:34" x14ac:dyDescent="0.3">
      <c r="C39" s="67" t="s">
        <v>32</v>
      </c>
      <c r="D39" s="113" t="s">
        <v>79</v>
      </c>
      <c r="H39" s="66"/>
      <c r="I39" s="106" t="s">
        <v>51</v>
      </c>
      <c r="J39" s="34"/>
      <c r="K39" s="107" t="str">
        <f>IF(AH21="","",IF(AH21=4,L21,IF(AH22=4,L22,IF(AH23=4,L23,IF(AH24=4,L24)))))</f>
        <v>Draken B</v>
      </c>
      <c r="L39" s="108"/>
      <c r="M39" s="108"/>
    </row>
    <row r="40" spans="3:34" x14ac:dyDescent="0.3">
      <c r="C40" s="67"/>
      <c r="D40" s="72"/>
    </row>
    <row r="41" spans="3:34" x14ac:dyDescent="0.3">
      <c r="C41" s="67"/>
      <c r="D41" s="72"/>
    </row>
  </sheetData>
  <sheetProtection algorithmName="SHA-512" hashValue="tOZMSgHrCMQcomZSpQUIHSbZ+Pf5BNajk5FZxY4RiD7qBVCwejrVRu9/D7WtRzCBRXyoJaf29+o/Rzww4UmfXw==" saltValue="qe+fBHsPKUYsElXbPJ2XDA==" spinCount="100000" sheet="1"/>
  <mergeCells count="46">
    <mergeCell ref="Q22:S22"/>
    <mergeCell ref="U14:X14"/>
    <mergeCell ref="Y14:AB14"/>
    <mergeCell ref="U20:X20"/>
    <mergeCell ref="Y20:AB20"/>
    <mergeCell ref="Q14:T14"/>
    <mergeCell ref="Y24:AA24"/>
    <mergeCell ref="M20:P20"/>
    <mergeCell ref="Q20:T20"/>
    <mergeCell ref="AD8:AG8"/>
    <mergeCell ref="M9:O9"/>
    <mergeCell ref="Q10:S10"/>
    <mergeCell ref="U11:W11"/>
    <mergeCell ref="Y12:AA12"/>
    <mergeCell ref="AD14:AG14"/>
    <mergeCell ref="M15:O15"/>
    <mergeCell ref="Q16:S16"/>
    <mergeCell ref="U17:W17"/>
    <mergeCell ref="Y18:AA18"/>
    <mergeCell ref="U23:W23"/>
    <mergeCell ref="M14:P14"/>
    <mergeCell ref="M21:O21"/>
    <mergeCell ref="AD26:AG26"/>
    <mergeCell ref="AD2:AG2"/>
    <mergeCell ref="H2:J2"/>
    <mergeCell ref="M2:P2"/>
    <mergeCell ref="Q2:T2"/>
    <mergeCell ref="U2:X2"/>
    <mergeCell ref="Y2:AB2"/>
    <mergeCell ref="M3:O3"/>
    <mergeCell ref="Q4:S4"/>
    <mergeCell ref="U5:W5"/>
    <mergeCell ref="Y6:AA6"/>
    <mergeCell ref="M8:P8"/>
    <mergeCell ref="Q8:T8"/>
    <mergeCell ref="U8:X8"/>
    <mergeCell ref="Y8:AB8"/>
    <mergeCell ref="AD20:AG20"/>
    <mergeCell ref="M27:O27"/>
    <mergeCell ref="Q28:S28"/>
    <mergeCell ref="U29:W29"/>
    <mergeCell ref="Y30:AA30"/>
    <mergeCell ref="M26:P26"/>
    <mergeCell ref="Q26:T26"/>
    <mergeCell ref="U26:X26"/>
    <mergeCell ref="Y26:AB26"/>
  </mergeCells>
  <pageMargins left="0.70866141732283472" right="0.70866141732283472" top="0" bottom="0" header="0.31496062992125984" footer="0.31496062992125984"/>
  <pageSetup paperSize="9" scale="140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rozlosování a tab.st.př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Jaromír Kunický</cp:lastModifiedBy>
  <cp:lastPrinted>2022-09-23T19:16:08Z</cp:lastPrinted>
  <dcterms:created xsi:type="dcterms:W3CDTF">2015-03-14T19:13:21Z</dcterms:created>
  <dcterms:modified xsi:type="dcterms:W3CDTF">2022-09-24T17:20:13Z</dcterms:modified>
</cp:coreProperties>
</file>